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7.eマーケティング事業部\08.デジタルギフトチーム\04.デジタルギフト\02_選べるe-GIFT\01_営業\01_営業資料\01_新規送付資料\"/>
    </mc:Choice>
  </mc:AlternateContent>
  <bookViews>
    <workbookView xWindow="0" yWindow="0" windowWidth="28800" windowHeight="12210" tabRatio="845"/>
  </bookViews>
  <sheets>
    <sheet name="案件確認シート" sheetId="1" r:id="rId1"/>
    <sheet name="発注書(通常発注・後有効化のみ)" sheetId="4" r:id="rId2"/>
    <sheet name="【全日空商事使用欄】交換商品設定内容一覧" sheetId="5" r:id="rId3"/>
    <sheet name="スターバックスご利用制限" sheetId="11" r:id="rId4"/>
  </sheets>
  <externalReferences>
    <externalReference r:id="rId5"/>
  </externalReferences>
  <definedNames>
    <definedName name="_xlnm._FilterDatabase" localSheetId="0" hidden="1">案件確認シート!$A$9:$F$57</definedName>
    <definedName name="_xlnm.Print_Area" localSheetId="3">スターバックスご利用制限!$A$1:$I$51</definedName>
    <definedName name="_xlnm.Print_Area" localSheetId="0">案件確認シート!$A$1:$F$77</definedName>
    <definedName name="_xlnm.Print_Area" localSheetId="1">'発注書(通常発注・後有効化のみ)'!$A$1:$I$80</definedName>
    <definedName name="勘定科目">[1]Sheet2!$J$1:$J$16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10" i="5" l="1"/>
  <c r="AY9" i="5"/>
  <c r="AX7" i="5"/>
  <c r="AX8" i="5"/>
  <c r="C67" i="1"/>
  <c r="C75" i="1" l="1"/>
  <c r="C74" i="1"/>
  <c r="C73" i="1"/>
  <c r="C72" i="1"/>
  <c r="BE10" i="5" l="1"/>
  <c r="BE9" i="5"/>
  <c r="BE8" i="5"/>
  <c r="BE7" i="5"/>
  <c r="BE6" i="5"/>
  <c r="BE5" i="5"/>
  <c r="B69" i="4"/>
  <c r="C69" i="1"/>
  <c r="C68" i="1"/>
  <c r="C66" i="1"/>
  <c r="C65" i="1"/>
  <c r="C64" i="1"/>
  <c r="F10" i="5" l="1"/>
  <c r="F9" i="5"/>
  <c r="F8" i="5"/>
  <c r="F7" i="5"/>
  <c r="F6" i="5"/>
  <c r="F5" i="5"/>
  <c r="B32" i="4" l="1"/>
  <c r="BB10" i="5" l="1"/>
  <c r="BB9" i="5"/>
  <c r="B66" i="4" l="1"/>
  <c r="BD10" i="5"/>
  <c r="BD9" i="5"/>
  <c r="BD8" i="5"/>
  <c r="BD7" i="5"/>
  <c r="BD6" i="5"/>
  <c r="BD5" i="5"/>
  <c r="AY8" i="5" l="1"/>
  <c r="AY7" i="5"/>
  <c r="AY6" i="5"/>
  <c r="AY5" i="5"/>
  <c r="AX10" i="5"/>
  <c r="AX9" i="5"/>
  <c r="AX6" i="5"/>
  <c r="AX5" i="5"/>
  <c r="H35" i="4"/>
  <c r="H36" i="4" s="1"/>
  <c r="B35" i="4"/>
  <c r="B34" i="4"/>
  <c r="B33" i="4"/>
  <c r="F13" i="4" l="1"/>
  <c r="P8" i="5" l="1"/>
  <c r="AU10" i="5" l="1"/>
  <c r="AU9" i="5"/>
  <c r="AU8" i="5"/>
  <c r="AU6" i="5"/>
  <c r="AU5" i="5"/>
  <c r="AW10" i="5"/>
  <c r="AW9" i="5"/>
  <c r="AW8" i="5"/>
  <c r="AW6" i="5"/>
  <c r="AW5" i="5"/>
  <c r="AW7" i="5"/>
  <c r="AV8" i="5"/>
  <c r="B72" i="4" l="1"/>
  <c r="B73" i="4"/>
  <c r="B74" i="4"/>
  <c r="B71" i="4"/>
  <c r="AU7" i="5" l="1"/>
  <c r="AV7" i="5"/>
  <c r="AV6" i="5"/>
  <c r="AV5" i="5"/>
  <c r="B40" i="4" l="1"/>
  <c r="B11" i="4" l="1"/>
  <c r="AT5" i="5" l="1"/>
  <c r="AT6" i="5"/>
  <c r="AT10" i="5"/>
  <c r="AT9" i="5"/>
  <c r="AT8" i="5"/>
  <c r="AT7" i="5"/>
  <c r="AS10" i="5" l="1"/>
  <c r="AS9" i="5"/>
  <c r="AS8" i="5"/>
  <c r="AS7" i="5"/>
  <c r="AS6" i="5"/>
  <c r="AS5" i="5"/>
  <c r="B49" i="4"/>
  <c r="AR10" i="5" l="1"/>
  <c r="AR9" i="5"/>
  <c r="AR8" i="5"/>
  <c r="AR7" i="5"/>
  <c r="AR6" i="5"/>
  <c r="AR5" i="5"/>
  <c r="AQ10" i="5" l="1"/>
  <c r="AQ9" i="5"/>
  <c r="AQ8" i="5"/>
  <c r="AQ7" i="5"/>
  <c r="AQ6" i="5"/>
  <c r="AQ5" i="5"/>
  <c r="B63" i="4"/>
  <c r="B64" i="4"/>
  <c r="B65" i="4"/>
  <c r="B67" i="4"/>
  <c r="B68" i="4"/>
  <c r="B70" i="4"/>
  <c r="B62" i="4"/>
  <c r="E64" i="1" l="1"/>
  <c r="B39" i="4" l="1"/>
  <c r="AP10" i="5" l="1"/>
  <c r="AP9" i="5"/>
  <c r="AP8" i="5"/>
  <c r="AP7" i="5"/>
  <c r="AP6" i="5"/>
  <c r="AP5" i="5"/>
  <c r="G13" i="4" l="1"/>
  <c r="B58" i="4" l="1"/>
  <c r="B55" i="4"/>
  <c r="B53" i="4"/>
  <c r="B42" i="4"/>
  <c r="AL8" i="5" l="1"/>
  <c r="AL9" i="5" l="1"/>
  <c r="AL10" i="5"/>
  <c r="AL7" i="5"/>
  <c r="AL6" i="5"/>
  <c r="AL5" i="5"/>
  <c r="AO10" i="5" l="1"/>
  <c r="AO9" i="5"/>
  <c r="AO8" i="5"/>
  <c r="AO7" i="5"/>
  <c r="AO6" i="5"/>
  <c r="AO5" i="5"/>
  <c r="AN10" i="5"/>
  <c r="AN9" i="5"/>
  <c r="AN8" i="5"/>
  <c r="AN7" i="5"/>
  <c r="AN6" i="5"/>
  <c r="AN5" i="5"/>
  <c r="AM10" i="5"/>
  <c r="AM9" i="5"/>
  <c r="AM8" i="5"/>
  <c r="AM7" i="5"/>
  <c r="AM6" i="5"/>
  <c r="AM5" i="5"/>
  <c r="G5" i="4" l="1"/>
  <c r="G4" i="4"/>
  <c r="G3" i="4"/>
  <c r="B29" i="4"/>
  <c r="B30" i="4"/>
  <c r="B31" i="4"/>
  <c r="B36" i="4"/>
  <c r="B37" i="4"/>
  <c r="B38" i="4"/>
  <c r="B41" i="4"/>
  <c r="B44" i="4"/>
  <c r="B45" i="4"/>
  <c r="B46" i="4"/>
  <c r="B47" i="4"/>
  <c r="B48" i="4"/>
  <c r="B50" i="4"/>
  <c r="B51" i="4"/>
  <c r="B52" i="4"/>
  <c r="B54" i="4"/>
  <c r="B56" i="4"/>
  <c r="B57" i="4"/>
  <c r="B59" i="4"/>
  <c r="B60" i="4"/>
  <c r="B61" i="4"/>
  <c r="B43" i="4"/>
  <c r="G18" i="4"/>
  <c r="G17" i="4"/>
  <c r="G16" i="4"/>
  <c r="G15" i="4"/>
  <c r="G14" i="4"/>
  <c r="E18" i="4"/>
  <c r="E17" i="4"/>
  <c r="E16" i="4"/>
  <c r="E15" i="4"/>
  <c r="E14" i="4"/>
  <c r="E13" i="4"/>
  <c r="E75" i="1" l="1"/>
  <c r="E74" i="1"/>
  <c r="E73" i="1"/>
  <c r="E72" i="1"/>
  <c r="H13" i="4"/>
  <c r="F18" i="4"/>
  <c r="H18" i="4" s="1"/>
  <c r="F17" i="4"/>
  <c r="H17" i="4" s="1"/>
  <c r="F16" i="4"/>
  <c r="H16" i="4" s="1"/>
  <c r="F15" i="4"/>
  <c r="H15" i="4" s="1"/>
  <c r="E65" i="1" l="1"/>
  <c r="F14" i="4"/>
  <c r="H14" i="4" s="1"/>
  <c r="E69" i="1"/>
  <c r="E68" i="1"/>
  <c r="E67" i="1"/>
  <c r="E66" i="1"/>
  <c r="E76" i="1" l="1"/>
  <c r="BB6" i="5"/>
  <c r="BB7" i="5"/>
  <c r="BB8" i="5"/>
  <c r="AJ6" i="5"/>
  <c r="AJ7" i="5"/>
  <c r="AJ8" i="5"/>
  <c r="AJ9" i="5"/>
  <c r="AJ10" i="5"/>
  <c r="AI6" i="5"/>
  <c r="AI7" i="5"/>
  <c r="AI8" i="5"/>
  <c r="AI9" i="5"/>
  <c r="AI10" i="5"/>
  <c r="AH6" i="5"/>
  <c r="AH7" i="5"/>
  <c r="AH8" i="5"/>
  <c r="AH9" i="5"/>
  <c r="AH10" i="5"/>
  <c r="AG6" i="5"/>
  <c r="AG7" i="5"/>
  <c r="AG8" i="5"/>
  <c r="AG9" i="5"/>
  <c r="AG10" i="5"/>
  <c r="AF6" i="5"/>
  <c r="AF7" i="5"/>
  <c r="AF8" i="5"/>
  <c r="AF9" i="5"/>
  <c r="AF10" i="5"/>
  <c r="AD6" i="5"/>
  <c r="AD7" i="5"/>
  <c r="AD8" i="5"/>
  <c r="AD9" i="5"/>
  <c r="AD10" i="5"/>
  <c r="AA6" i="5"/>
  <c r="AA7" i="5"/>
  <c r="AA8" i="5"/>
  <c r="AA9" i="5"/>
  <c r="AA10" i="5"/>
  <c r="Z6" i="5"/>
  <c r="Z7" i="5"/>
  <c r="Z8" i="5"/>
  <c r="Z9" i="5"/>
  <c r="Z10" i="5"/>
  <c r="Y10" i="5"/>
  <c r="Y9" i="5"/>
  <c r="Y8" i="5"/>
  <c r="Y7" i="5"/>
  <c r="Y6" i="5"/>
  <c r="X6" i="5"/>
  <c r="X7" i="5"/>
  <c r="X8" i="5"/>
  <c r="X9" i="5"/>
  <c r="X10" i="5"/>
  <c r="X5" i="5"/>
  <c r="W6" i="5"/>
  <c r="W7" i="5"/>
  <c r="W8" i="5"/>
  <c r="W9" i="5"/>
  <c r="W10" i="5"/>
  <c r="V6" i="5"/>
  <c r="V7" i="5"/>
  <c r="V8" i="5"/>
  <c r="V9" i="5"/>
  <c r="V10" i="5"/>
  <c r="U6" i="5"/>
  <c r="U7" i="5"/>
  <c r="U8" i="5"/>
  <c r="U9" i="5"/>
  <c r="U10" i="5"/>
  <c r="S6" i="5"/>
  <c r="S7" i="5"/>
  <c r="S8" i="5"/>
  <c r="S9" i="5"/>
  <c r="S10" i="5"/>
  <c r="R6" i="5"/>
  <c r="R7" i="5"/>
  <c r="R8" i="5"/>
  <c r="R9" i="5"/>
  <c r="R10" i="5"/>
  <c r="R5" i="5"/>
  <c r="Q6" i="5"/>
  <c r="Q7" i="5"/>
  <c r="Q8" i="5"/>
  <c r="Q9" i="5"/>
  <c r="Q10" i="5"/>
  <c r="Q5" i="5"/>
  <c r="P10" i="5"/>
  <c r="P9" i="5"/>
  <c r="P7" i="5"/>
  <c r="P6" i="5"/>
  <c r="P5" i="5"/>
  <c r="O6" i="5"/>
  <c r="O7" i="5"/>
  <c r="O8" i="5"/>
  <c r="O9" i="5"/>
  <c r="O10" i="5"/>
  <c r="N6" i="5"/>
  <c r="N7" i="5"/>
  <c r="N8" i="5"/>
  <c r="N9" i="5"/>
  <c r="N10" i="5"/>
  <c r="L6" i="5"/>
  <c r="L7" i="5"/>
  <c r="L8" i="5"/>
  <c r="L9" i="5"/>
  <c r="L10" i="5"/>
  <c r="K6" i="5"/>
  <c r="K7" i="5"/>
  <c r="K8" i="5"/>
  <c r="K9" i="5"/>
  <c r="K10" i="5"/>
  <c r="J6" i="5"/>
  <c r="J7" i="5"/>
  <c r="J8" i="5"/>
  <c r="J9" i="5"/>
  <c r="J10" i="5"/>
  <c r="I6" i="5"/>
  <c r="I7" i="5"/>
  <c r="I8" i="5"/>
  <c r="I9" i="5"/>
  <c r="I10" i="5"/>
  <c r="H6" i="5"/>
  <c r="H7" i="5"/>
  <c r="H8" i="5"/>
  <c r="H9" i="5"/>
  <c r="H10" i="5"/>
  <c r="H5" i="5"/>
  <c r="G6" i="5"/>
  <c r="G7" i="5"/>
  <c r="G8" i="5"/>
  <c r="G9" i="5"/>
  <c r="G10" i="5"/>
  <c r="D6" i="5"/>
  <c r="D7" i="5"/>
  <c r="D8" i="5"/>
  <c r="D9" i="5"/>
  <c r="D10" i="5"/>
  <c r="D5" i="5"/>
  <c r="C6" i="5"/>
  <c r="C7" i="5"/>
  <c r="C8" i="5"/>
  <c r="C9" i="5"/>
  <c r="C10" i="5"/>
  <c r="B6" i="5"/>
  <c r="B7" i="5"/>
  <c r="B8" i="5"/>
  <c r="B9" i="5"/>
  <c r="B10" i="5"/>
  <c r="BB5" i="5"/>
  <c r="AJ5" i="5"/>
  <c r="AI5" i="5"/>
  <c r="AH5" i="5"/>
  <c r="AG5" i="5"/>
  <c r="AF5" i="5"/>
  <c r="AD5" i="5"/>
  <c r="AA5" i="5"/>
  <c r="Z5" i="5"/>
  <c r="Y5" i="5"/>
  <c r="W5" i="5"/>
  <c r="V5" i="5"/>
  <c r="U5" i="5"/>
  <c r="S5" i="5"/>
  <c r="O5" i="5"/>
  <c r="N5" i="5"/>
  <c r="L5" i="5"/>
  <c r="K5" i="5"/>
  <c r="J5" i="5"/>
  <c r="I5" i="5"/>
  <c r="G5" i="5"/>
  <c r="C5" i="5"/>
  <c r="B5" i="5"/>
  <c r="H24" i="4" l="1"/>
  <c r="H23" i="4"/>
  <c r="H22" i="4"/>
  <c r="H21" i="4"/>
  <c r="H20" i="4" l="1"/>
  <c r="H26" i="4" l="1"/>
  <c r="H25" i="4"/>
  <c r="I1" i="4"/>
  <c r="H27" i="4" l="1"/>
</calcChain>
</file>

<file path=xl/comments1.xml><?xml version="1.0" encoding="utf-8"?>
<comments xmlns="http://schemas.openxmlformats.org/spreadsheetml/2006/main">
  <authors>
    <author>marina yoshimura(ASiST)</author>
    <author>Shin Sakai @ ASYiST</author>
  </authors>
  <commentList>
    <comment ref="A19" authorId="0" shapeId="0">
      <text>
        <r>
          <rPr>
            <sz val="9"/>
            <color indexed="81"/>
            <rFont val="ＭＳ Ｐゴシック"/>
            <family val="3"/>
            <charset val="128"/>
          </rPr>
          <t>カード印刷がある場合は、「カード印刷価格表」の金額を転記ください</t>
        </r>
      </text>
    </comment>
    <comment ref="G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+6ヵ月マイナス１日
</t>
        </r>
      </text>
    </comment>
  </commentList>
</comments>
</file>

<file path=xl/sharedStrings.xml><?xml version="1.0" encoding="utf-8"?>
<sst xmlns="http://schemas.openxmlformats.org/spreadsheetml/2006/main" count="324" uniqueCount="224">
  <si>
    <t>1.交換商品</t>
    <rPh sb="2" eb="4">
      <t>コウカン</t>
    </rPh>
    <rPh sb="4" eb="6">
      <t>ショウヒン</t>
    </rPh>
    <phoneticPr fontId="2"/>
  </si>
  <si>
    <t>Amazonギフト券</t>
  </si>
  <si>
    <t>交換商品</t>
    <rPh sb="0" eb="2">
      <t>コウカン</t>
    </rPh>
    <rPh sb="2" eb="4">
      <t>ショウヒン</t>
    </rPh>
    <phoneticPr fontId="2"/>
  </si>
  <si>
    <t>備考</t>
    <rPh sb="0" eb="2">
      <t>ビコウ</t>
    </rPh>
    <phoneticPr fontId="2"/>
  </si>
  <si>
    <t>レコチョク</t>
  </si>
  <si>
    <t>図書カードネットギフト</t>
  </si>
  <si>
    <t>ANA'sフレッシュセレクション</t>
  </si>
  <si>
    <t>ANA SKYコイン</t>
    <phoneticPr fontId="2"/>
  </si>
  <si>
    <t>券種</t>
    <rPh sb="0" eb="2">
      <t>ケンシュ</t>
    </rPh>
    <phoneticPr fontId="2"/>
  </si>
  <si>
    <t>枚数</t>
    <rPh sb="0" eb="2">
      <t>マイスウ</t>
    </rPh>
    <phoneticPr fontId="2"/>
  </si>
  <si>
    <t>合計</t>
    <rPh sb="0" eb="2">
      <t>ゴウケイ</t>
    </rPh>
    <phoneticPr fontId="2"/>
  </si>
  <si>
    <t>ご利用想定額合計</t>
    <rPh sb="1" eb="3">
      <t>リヨウ</t>
    </rPh>
    <rPh sb="3" eb="5">
      <t>ソウテイ</t>
    </rPh>
    <rPh sb="5" eb="6">
      <t>ガク</t>
    </rPh>
    <rPh sb="6" eb="8">
      <t>ゴウケイ</t>
    </rPh>
    <phoneticPr fontId="2"/>
  </si>
  <si>
    <t>ご利用予定の枚数をお知らせください。数量概算でも構いません。継続案件の場合は年間見込みを記載ください。</t>
    <rPh sb="1" eb="3">
      <t>リヨウ</t>
    </rPh>
    <rPh sb="3" eb="5">
      <t>ヨテイ</t>
    </rPh>
    <rPh sb="6" eb="8">
      <t>マイスウ</t>
    </rPh>
    <rPh sb="10" eb="11">
      <t>シ</t>
    </rPh>
    <rPh sb="18" eb="20">
      <t>スウリョウ</t>
    </rPh>
    <rPh sb="20" eb="22">
      <t>ガイサン</t>
    </rPh>
    <rPh sb="24" eb="25">
      <t>カマ</t>
    </rPh>
    <rPh sb="30" eb="32">
      <t>ケイゾク</t>
    </rPh>
    <rPh sb="32" eb="34">
      <t>アンケン</t>
    </rPh>
    <rPh sb="35" eb="37">
      <t>バアイ</t>
    </rPh>
    <rPh sb="38" eb="40">
      <t>ネンカン</t>
    </rPh>
    <rPh sb="40" eb="42">
      <t>ミコ</t>
    </rPh>
    <rPh sb="44" eb="46">
      <t>キサイ</t>
    </rPh>
    <phoneticPr fontId="2"/>
  </si>
  <si>
    <t>セブン銀行ATM受取（受取者負担）</t>
    <rPh sb="11" eb="13">
      <t>ウケトリ</t>
    </rPh>
    <rPh sb="13" eb="14">
      <t>シャ</t>
    </rPh>
    <phoneticPr fontId="2"/>
  </si>
  <si>
    <t>-</t>
  </si>
  <si>
    <t>Amazon系</t>
    <rPh sb="6" eb="7">
      <t>ケイ</t>
    </rPh>
    <phoneticPr fontId="2"/>
  </si>
  <si>
    <t>分類</t>
    <rPh sb="0" eb="2">
      <t>ブンルイ</t>
    </rPh>
    <phoneticPr fontId="2"/>
  </si>
  <si>
    <t>インターネット決済</t>
    <rPh sb="7" eb="9">
      <t>ケッサイ</t>
    </rPh>
    <phoneticPr fontId="2"/>
  </si>
  <si>
    <t>カタログギフト</t>
    <phoneticPr fontId="2"/>
  </si>
  <si>
    <t>全日空商事株式会社</t>
    <rPh sb="0" eb="3">
      <t>ゼンニックウ</t>
    </rPh>
    <rPh sb="3" eb="5">
      <t>ショウジ</t>
    </rPh>
    <rPh sb="5" eb="9">
      <t>カブシキガイシャ</t>
    </rPh>
    <phoneticPr fontId="2"/>
  </si>
  <si>
    <t>社名</t>
    <rPh sb="0" eb="2">
      <t>シャメイ</t>
    </rPh>
    <phoneticPr fontId="2"/>
  </si>
  <si>
    <t>部署名</t>
    <rPh sb="0" eb="2">
      <t>ブショ</t>
    </rPh>
    <rPh sb="2" eb="3">
      <t>メイ</t>
    </rPh>
    <phoneticPr fontId="2"/>
  </si>
  <si>
    <t>担当</t>
    <rPh sb="0" eb="2">
      <t>タントウ</t>
    </rPh>
    <phoneticPr fontId="2"/>
  </si>
  <si>
    <t>発注書</t>
    <rPh sb="0" eb="2">
      <t>ハッチュウ</t>
    </rPh>
    <rPh sb="2" eb="3">
      <t>ショ</t>
    </rPh>
    <phoneticPr fontId="9"/>
  </si>
  <si>
    <t>標題の件、下記の通り発注いたします。</t>
    <rPh sb="0" eb="2">
      <t>ヒョウダイ</t>
    </rPh>
    <rPh sb="10" eb="12">
      <t>ハッチュウ</t>
    </rPh>
    <phoneticPr fontId="9"/>
  </si>
  <si>
    <t>手配のほど宜しくお願い申し上げます。</t>
    <rPh sb="0" eb="2">
      <t>テハイ</t>
    </rPh>
    <phoneticPr fontId="9"/>
  </si>
  <si>
    <t>案件名</t>
    <rPh sb="0" eb="2">
      <t>アンケン</t>
    </rPh>
    <rPh sb="2" eb="3">
      <t>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</si>
  <si>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</si>
  <si>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</si>
  <si>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希望納期</t>
    <rPh sb="0" eb="4">
      <t>キボウノウキ</t>
    </rPh>
    <phoneticPr fontId="2"/>
  </si>
  <si>
    <t>納品方法</t>
    <rPh sb="0" eb="2">
      <t>ノウヒン</t>
    </rPh>
    <rPh sb="2" eb="4">
      <t>ホウホウ</t>
    </rPh>
    <phoneticPr fontId="2"/>
  </si>
  <si>
    <t>有効期限(後有効化の場合不要)</t>
    <rPh sb="0" eb="2">
      <t>ユウコウ</t>
    </rPh>
    <rPh sb="2" eb="4">
      <t>キゲン</t>
    </rPh>
    <rPh sb="5" eb="6">
      <t>アト</t>
    </rPh>
    <rPh sb="6" eb="9">
      <t>ユウコウカ</t>
    </rPh>
    <rPh sb="10" eb="12">
      <t>バアイ</t>
    </rPh>
    <rPh sb="12" eb="14">
      <t>フヨウ</t>
    </rPh>
    <phoneticPr fontId="2"/>
  </si>
  <si>
    <t>FROM</t>
    <phoneticPr fontId="2"/>
  </si>
  <si>
    <t>TO</t>
    <phoneticPr fontId="2"/>
  </si>
  <si>
    <t>カードの場合のみ記入</t>
    <rPh sb="4" eb="6">
      <t>バアイ</t>
    </rPh>
    <rPh sb="8" eb="10">
      <t>キニュウ</t>
    </rPh>
    <phoneticPr fontId="2"/>
  </si>
  <si>
    <t>納品先住所</t>
    <rPh sb="0" eb="2">
      <t>ノウヒン</t>
    </rPh>
    <rPh sb="2" eb="3">
      <t>サキ</t>
    </rPh>
    <rPh sb="3" eb="5">
      <t>ジュウショ</t>
    </rPh>
    <phoneticPr fontId="2"/>
  </si>
  <si>
    <t>URL納品の場合</t>
    <rPh sb="3" eb="5">
      <t>ノウヒン</t>
    </rPh>
    <rPh sb="6" eb="8">
      <t>バアイ</t>
    </rPh>
    <phoneticPr fontId="2"/>
  </si>
  <si>
    <t>メールアドレス</t>
    <phoneticPr fontId="2"/>
  </si>
  <si>
    <t>お手数ですが、印刷・捺印の上、メール添付で送付ください。</t>
    <rPh sb="1" eb="3">
      <t>テスウ</t>
    </rPh>
    <rPh sb="7" eb="9">
      <t>インサツ</t>
    </rPh>
    <rPh sb="10" eb="12">
      <t>ナツイン</t>
    </rPh>
    <rPh sb="13" eb="14">
      <t>ウエ</t>
    </rPh>
    <rPh sb="18" eb="20">
      <t>テンプ</t>
    </rPh>
    <rPh sb="21" eb="23">
      <t>ソウフ</t>
    </rPh>
    <phoneticPr fontId="2"/>
  </si>
  <si>
    <t>全日空商事使用欄</t>
    <rPh sb="0" eb="3">
      <t>ゼンニックウ</t>
    </rPh>
    <rPh sb="3" eb="5">
      <t>ショウジ</t>
    </rPh>
    <rPh sb="5" eb="7">
      <t>シヨウ</t>
    </rPh>
    <rPh sb="7" eb="8">
      <t>ラン</t>
    </rPh>
    <phoneticPr fontId="2"/>
  </si>
  <si>
    <t>確認</t>
    <rPh sb="0" eb="2">
      <t>カクニン</t>
    </rPh>
    <phoneticPr fontId="2"/>
  </si>
  <si>
    <t>寄付</t>
    <rPh sb="0" eb="2">
      <t>キフ</t>
    </rPh>
    <phoneticPr fontId="2"/>
  </si>
  <si>
    <t>書籍・音楽・映画・
動画配信</t>
    <rPh sb="0" eb="2">
      <t>ショセキ</t>
    </rPh>
    <rPh sb="3" eb="5">
      <t>オンガク</t>
    </rPh>
    <rPh sb="6" eb="8">
      <t>エイガ</t>
    </rPh>
    <rPh sb="10" eb="12">
      <t>ドウガ</t>
    </rPh>
    <rPh sb="12" eb="14">
      <t>ハイシン</t>
    </rPh>
    <phoneticPr fontId="2"/>
  </si>
  <si>
    <t>EdyギフトID</t>
    <phoneticPr fontId="2"/>
  </si>
  <si>
    <t>ANA</t>
  </si>
  <si>
    <t>Google Play</t>
  </si>
  <si>
    <t>nanaco G</t>
  </si>
  <si>
    <t>nanaco P</t>
  </si>
  <si>
    <t>Edy</t>
  </si>
  <si>
    <t>Amazon</t>
  </si>
  <si>
    <t>すかいらーく</t>
  </si>
  <si>
    <t>BookLive!</t>
  </si>
  <si>
    <t>WebMoney</t>
  </si>
  <si>
    <t>ムビチケ</t>
  </si>
  <si>
    <t>Vプリカ</t>
  </si>
  <si>
    <t>図書カード</t>
    <rPh sb="0" eb="2">
      <t>トショ</t>
    </rPh>
    <phoneticPr fontId="2"/>
  </si>
  <si>
    <t>ANA
フレッシュ</t>
  </si>
  <si>
    <t>上島珈琲</t>
    <rPh sb="0" eb="2">
      <t>ウエシマ</t>
    </rPh>
    <rPh sb="2" eb="4">
      <t>コーヒー</t>
    </rPh>
    <phoneticPr fontId="2"/>
  </si>
  <si>
    <t>７ATM
法人負担</t>
    <rPh sb="5" eb="7">
      <t>ホウジン</t>
    </rPh>
    <rPh sb="7" eb="9">
      <t>フタン</t>
    </rPh>
    <phoneticPr fontId="2"/>
  </si>
  <si>
    <t>７ATM
受取者負担</t>
    <rPh sb="5" eb="7">
      <t>ウケトリ</t>
    </rPh>
    <rPh sb="7" eb="8">
      <t>シャ</t>
    </rPh>
    <rPh sb="8" eb="10">
      <t>フタン</t>
    </rPh>
    <phoneticPr fontId="2"/>
  </si>
  <si>
    <t>LINEPay</t>
  </si>
  <si>
    <t>赤十字</t>
    <rPh sb="0" eb="3">
      <t>セキジュウジ</t>
    </rPh>
    <phoneticPr fontId="2"/>
  </si>
  <si>
    <t>モンベル</t>
  </si>
  <si>
    <t>U-NEXT</t>
  </si>
  <si>
    <t>au PAY</t>
  </si>
  <si>
    <t>ヤマダ</t>
  </si>
  <si>
    <t>Ama図書</t>
    <rPh sb="3" eb="5">
      <t>トショ</t>
    </rPh>
    <phoneticPr fontId="2"/>
  </si>
  <si>
    <t>スタバ</t>
  </si>
  <si>
    <t>nanacoギフト</t>
  </si>
  <si>
    <t>GooglePlay ギフトコード</t>
  </si>
  <si>
    <t>nanacoポイント</t>
  </si>
  <si>
    <t>セブン銀行ATM受取（法人負担）</t>
  </si>
  <si>
    <t>Amazon図書商品券</t>
  </si>
  <si>
    <t>吉野家デジタルギフト</t>
  </si>
  <si>
    <t>タリーズ</t>
    <phoneticPr fontId="2"/>
  </si>
  <si>
    <t>KFC</t>
    <phoneticPr fontId="2"/>
  </si>
  <si>
    <t>吉野家</t>
    <rPh sb="0" eb="3">
      <t>ヨシノヤ</t>
    </rPh>
    <phoneticPr fontId="2"/>
  </si>
  <si>
    <t>出前館</t>
    <rPh sb="0" eb="2">
      <t>デマエ</t>
    </rPh>
    <rPh sb="2" eb="3">
      <t>カン</t>
    </rPh>
    <phoneticPr fontId="2"/>
  </si>
  <si>
    <t>旅行・アパレル</t>
    <rPh sb="0" eb="2">
      <t>リョコウ</t>
    </rPh>
    <phoneticPr fontId="2"/>
  </si>
  <si>
    <t>飲食</t>
    <rPh sb="0" eb="2">
      <t>インショク</t>
    </rPh>
    <phoneticPr fontId="2"/>
  </si>
  <si>
    <t>額面</t>
    <rPh sb="0" eb="2">
      <t>ガクメン</t>
    </rPh>
    <phoneticPr fontId="2"/>
  </si>
  <si>
    <t>TEL</t>
    <phoneticPr fontId="2"/>
  </si>
  <si>
    <t>項目</t>
    <rPh sb="0" eb="2">
      <t>コウモク</t>
    </rPh>
    <phoneticPr fontId="2"/>
  </si>
  <si>
    <t>選べるe－GIFT(非課税）</t>
    <rPh sb="0" eb="9">
      <t>エ</t>
    </rPh>
    <rPh sb="10" eb="13">
      <t>ヒカゼイ</t>
    </rPh>
    <phoneticPr fontId="2"/>
  </si>
  <si>
    <t>小計</t>
    <rPh sb="0" eb="2">
      <t>ショウケイ</t>
    </rPh>
    <phoneticPr fontId="2"/>
  </si>
  <si>
    <t>デジタルギフトチーム　行</t>
    <rPh sb="11" eb="12">
      <t>イキ</t>
    </rPh>
    <phoneticPr fontId="2"/>
  </si>
  <si>
    <t>作業管理費</t>
    <rPh sb="0" eb="2">
      <t>サギョウ</t>
    </rPh>
    <rPh sb="2" eb="5">
      <t>カンリヒ</t>
    </rPh>
    <phoneticPr fontId="2"/>
  </si>
  <si>
    <t>‐</t>
    <phoneticPr fontId="2"/>
  </si>
  <si>
    <t>印刷代金</t>
    <rPh sb="0" eb="2">
      <t>インサツ</t>
    </rPh>
    <rPh sb="2" eb="4">
      <t>ダイキン</t>
    </rPh>
    <phoneticPr fontId="2"/>
  </si>
  <si>
    <t>梱包料金</t>
    <rPh sb="0" eb="2">
      <t>コンポウ</t>
    </rPh>
    <rPh sb="2" eb="4">
      <t>リョウキン</t>
    </rPh>
    <phoneticPr fontId="2"/>
  </si>
  <si>
    <t>配送料金</t>
    <rPh sb="0" eb="2">
      <t>ハイソウ</t>
    </rPh>
    <rPh sb="2" eb="4">
      <t>リョウキン</t>
    </rPh>
    <phoneticPr fontId="2"/>
  </si>
  <si>
    <t>オリジナルデザイン費</t>
    <rPh sb="9" eb="10">
      <t>ヒ</t>
    </rPh>
    <phoneticPr fontId="2"/>
  </si>
  <si>
    <t>▼カード印刷の場合</t>
    <rPh sb="4" eb="6">
      <t>インサツ</t>
    </rPh>
    <rPh sb="7" eb="9">
      <t>バアイ</t>
    </rPh>
    <phoneticPr fontId="2"/>
  </si>
  <si>
    <t>楽天ポイント</t>
    <rPh sb="0" eb="2">
      <t>ラクテン</t>
    </rPh>
    <phoneticPr fontId="2"/>
  </si>
  <si>
    <t>ピザーラギフト</t>
    <phoneticPr fontId="2"/>
  </si>
  <si>
    <t>ピザーラ</t>
    <phoneticPr fontId="2"/>
  </si>
  <si>
    <t>税(10%)</t>
    <rPh sb="0" eb="1">
      <t>ゼイ</t>
    </rPh>
    <phoneticPr fontId="2"/>
  </si>
  <si>
    <t>Google</t>
    <phoneticPr fontId="2"/>
  </si>
  <si>
    <t>西松屋</t>
    <phoneticPr fontId="2"/>
  </si>
  <si>
    <t>西松屋チェーンデジタルギフト</t>
    <phoneticPr fontId="2"/>
  </si>
  <si>
    <t>Amazon育児</t>
    <phoneticPr fontId="2"/>
  </si>
  <si>
    <t xml:space="preserve">Amazon育児支援券 </t>
    <phoneticPr fontId="2"/>
  </si>
  <si>
    <t>モスカード</t>
    <phoneticPr fontId="2"/>
  </si>
  <si>
    <t>スターバックス ドリンクチケット</t>
    <phoneticPr fontId="2"/>
  </si>
  <si>
    <t>Apple Gift Card</t>
    <phoneticPr fontId="2"/>
  </si>
  <si>
    <t>Apple</t>
    <phoneticPr fontId="2"/>
  </si>
  <si>
    <t>Apple Gift Card</t>
    <phoneticPr fontId="2"/>
  </si>
  <si>
    <t>すかいらーくご優待券</t>
  </si>
  <si>
    <t>上島珈琲店プレシャスギフト</t>
  </si>
  <si>
    <t>タリーズデジタルギフト</t>
  </si>
  <si>
    <t>デジタルKFCカード</t>
  </si>
  <si>
    <t>ピザーラギフト</t>
  </si>
  <si>
    <t>モスカード</t>
  </si>
  <si>
    <t>スターバックス ドリンクチケット</t>
  </si>
  <si>
    <t>U-NEXT ポイント</t>
  </si>
  <si>
    <t>au PAY ギフトカード</t>
  </si>
  <si>
    <t>寄付（日本赤十字社）</t>
  </si>
  <si>
    <t>ご記入日:</t>
    <rPh sb="1" eb="3">
      <t>キニュウ</t>
    </rPh>
    <rPh sb="3" eb="4">
      <t>ビ</t>
    </rPh>
    <phoneticPr fontId="2"/>
  </si>
  <si>
    <t>貴社名：</t>
    <rPh sb="0" eb="2">
      <t>キシャ</t>
    </rPh>
    <rPh sb="2" eb="3">
      <t>メイ</t>
    </rPh>
    <phoneticPr fontId="2"/>
  </si>
  <si>
    <t>部署名：</t>
    <rPh sb="0" eb="2">
      <t>ブショ</t>
    </rPh>
    <rPh sb="2" eb="3">
      <t>メイ</t>
    </rPh>
    <phoneticPr fontId="2"/>
  </si>
  <si>
    <t>ご担当者名：</t>
    <rPh sb="1" eb="3">
      <t>タントウ</t>
    </rPh>
    <rPh sb="3" eb="4">
      <t>シャ</t>
    </rPh>
    <rPh sb="4" eb="5">
      <t>メイ</t>
    </rPh>
    <phoneticPr fontId="2"/>
  </si>
  <si>
    <t>案件名：</t>
    <rPh sb="0" eb="2">
      <t>アンケン</t>
    </rPh>
    <rPh sb="2" eb="3">
      <t>メイ</t>
    </rPh>
    <phoneticPr fontId="2"/>
  </si>
  <si>
    <t>単価</t>
    <rPh sb="0" eb="2">
      <t>タンカ</t>
    </rPh>
    <phoneticPr fontId="2"/>
  </si>
  <si>
    <t>2．利用枚数</t>
    <rPh sb="2" eb="4">
      <t>リヨウ</t>
    </rPh>
    <rPh sb="4" eb="6">
      <t>マイスウ</t>
    </rPh>
    <phoneticPr fontId="2"/>
  </si>
  <si>
    <t>1円～50万円　1円単位</t>
    <phoneticPr fontId="2"/>
  </si>
  <si>
    <t>500円、1000円、2000円、3000円、5000円、10,000円</t>
    <phoneticPr fontId="2"/>
  </si>
  <si>
    <t>100円～50,000円　1円単位</t>
    <phoneticPr fontId="2"/>
  </si>
  <si>
    <t xml:space="preserve">500円～3,000円　500円単位 </t>
    <phoneticPr fontId="2"/>
  </si>
  <si>
    <t>500円～10,000円　500円単位</t>
    <phoneticPr fontId="2"/>
  </si>
  <si>
    <t>500円〜30,000円 500円単位</t>
    <phoneticPr fontId="2"/>
  </si>
  <si>
    <t>100円～10万円　1円単位</t>
    <phoneticPr fontId="2"/>
  </si>
  <si>
    <t>500円～50,000円　1円単位</t>
    <phoneticPr fontId="2"/>
  </si>
  <si>
    <t>100円、200円、300円、500円、1000円、1500円、2000円、3000円、5000円、6000円、8000円、9000円、10,000円、15,000円,2万円、3万円,5万円,10万円</t>
    <phoneticPr fontId="2"/>
  </si>
  <si>
    <t>対応額面</t>
    <rPh sb="0" eb="2">
      <t>タイオウ</t>
    </rPh>
    <rPh sb="2" eb="4">
      <t>ガクメン</t>
    </rPh>
    <phoneticPr fontId="2"/>
  </si>
  <si>
    <t>備考</t>
    <rPh sb="0" eb="2">
      <t>ビコウ</t>
    </rPh>
    <phoneticPr fontId="2"/>
  </si>
  <si>
    <t>※Amazon図書商品券・育児支援券とAmazonギフト券の併用はできません。</t>
    <phoneticPr fontId="2"/>
  </si>
  <si>
    <t>1円～10万円　1円単位</t>
    <phoneticPr fontId="2"/>
  </si>
  <si>
    <t>1円～25,000円　1円単位</t>
    <phoneticPr fontId="2"/>
  </si>
  <si>
    <t>1円～上限なし　1円単位</t>
    <phoneticPr fontId="2"/>
  </si>
  <si>
    <t>Amazonギフト券</t>
    <phoneticPr fontId="2"/>
  </si>
  <si>
    <t>Amazon図書商品券</t>
    <phoneticPr fontId="2"/>
  </si>
  <si>
    <t xml:space="preserve">Amazon育児支援券 </t>
    <phoneticPr fontId="2"/>
  </si>
  <si>
    <t>EDYギフトID</t>
    <phoneticPr fontId="2"/>
  </si>
  <si>
    <t>Apple Gift Card</t>
    <phoneticPr fontId="2"/>
  </si>
  <si>
    <t>GooglePlay ギフトコード</t>
    <phoneticPr fontId="2"/>
  </si>
  <si>
    <t>モンベルクラブ・メンバーズポイント</t>
    <phoneticPr fontId="2"/>
  </si>
  <si>
    <t>オンデマンド発行サービスをご利用の場合、枚数をご入力いただいた額面の設定をいたします。</t>
    <phoneticPr fontId="2"/>
  </si>
  <si>
    <t>商品選択</t>
    <rPh sb="0" eb="2">
      <t>ショウヒン</t>
    </rPh>
    <rPh sb="2" eb="4">
      <t>センタク</t>
    </rPh>
    <phoneticPr fontId="2"/>
  </si>
  <si>
    <t>ご希望の交換商品を下記より選択ください。（不要なものは - としてください。）ご希望の商品と額面が一致しない場合はご提供から除きますので、予めご了承ください。</t>
    <rPh sb="1" eb="3">
      <t>キボウ</t>
    </rPh>
    <rPh sb="4" eb="6">
      <t>コウカン</t>
    </rPh>
    <rPh sb="6" eb="8">
      <t>ショウヒン</t>
    </rPh>
    <rPh sb="9" eb="11">
      <t>カキ</t>
    </rPh>
    <rPh sb="13" eb="15">
      <t>センタク</t>
    </rPh>
    <rPh sb="21" eb="23">
      <t>フヨウ</t>
    </rPh>
    <phoneticPr fontId="2"/>
  </si>
  <si>
    <t>↓</t>
    <phoneticPr fontId="2"/>
  </si>
  <si>
    <t>黄色枠内を記載ください。</t>
    <rPh sb="0" eb="2">
      <t>キイロ</t>
    </rPh>
    <rPh sb="2" eb="3">
      <t>ワク</t>
    </rPh>
    <rPh sb="3" eb="4">
      <t>ナイ</t>
    </rPh>
    <rPh sb="5" eb="7">
      <t>キサイ</t>
    </rPh>
    <phoneticPr fontId="2"/>
  </si>
  <si>
    <t>Visa eギフト</t>
    <phoneticPr fontId="2"/>
  </si>
  <si>
    <t>500円～10万円（1円単位）</t>
    <rPh sb="3" eb="4">
      <t>エン</t>
    </rPh>
    <rPh sb="7" eb="9">
      <t>マンエン</t>
    </rPh>
    <rPh sb="11" eb="12">
      <t>エン</t>
    </rPh>
    <rPh sb="12" eb="14">
      <t>タンイ</t>
    </rPh>
    <phoneticPr fontId="2"/>
  </si>
  <si>
    <t>100円～5万円（1円単位）</t>
    <rPh sb="3" eb="4">
      <t>エン</t>
    </rPh>
    <rPh sb="6" eb="8">
      <t>マンエン</t>
    </rPh>
    <rPh sb="10" eb="11">
      <t>エン</t>
    </rPh>
    <rPh sb="11" eb="13">
      <t>タンイ</t>
    </rPh>
    <phoneticPr fontId="2"/>
  </si>
  <si>
    <t>Uber Eatsギフトカード</t>
    <phoneticPr fontId="2"/>
  </si>
  <si>
    <t>Uber Taxiギフトカード</t>
    <phoneticPr fontId="2"/>
  </si>
  <si>
    <t>ミツウロコ</t>
    <phoneticPr fontId="2"/>
  </si>
  <si>
    <t>visa</t>
    <phoneticPr fontId="2"/>
  </si>
  <si>
    <t>uber</t>
    <phoneticPr fontId="2"/>
  </si>
  <si>
    <t>uber eats</t>
    <phoneticPr fontId="2"/>
  </si>
  <si>
    <t>ミツウロコBOX</t>
    <phoneticPr fontId="2"/>
  </si>
  <si>
    <t>500円、1000円、2000円</t>
    <phoneticPr fontId="2"/>
  </si>
  <si>
    <t>※クリエイティブ（ロゴ・テキスト表記）をご利用の場合は10営業日ほど審査に時間がかかります。</t>
    <phoneticPr fontId="2"/>
  </si>
  <si>
    <r>
      <t xml:space="preserve">※発注合計金額が5万円以下の案件には利用できません。
</t>
    </r>
    <r>
      <rPr>
        <sz val="11"/>
        <rFont val="Meiryo UI"/>
        <family val="3"/>
        <charset val="128"/>
      </rPr>
      <t>※クリエイティブ（ロゴ・テキスト表記）をご利用の場合は10営業日ほど審査に時間がかかります。</t>
    </r>
    <rPh sb="1" eb="3">
      <t>ハッチュウ</t>
    </rPh>
    <rPh sb="3" eb="5">
      <t>ゴウケイ</t>
    </rPh>
    <rPh sb="5" eb="7">
      <t>キンガク</t>
    </rPh>
    <rPh sb="9" eb="11">
      <t>マンエン</t>
    </rPh>
    <rPh sb="11" eb="13">
      <t>イカ</t>
    </rPh>
    <rPh sb="14" eb="16">
      <t>アンケン</t>
    </rPh>
    <rPh sb="18" eb="20">
      <t>リヨウ</t>
    </rPh>
    <phoneticPr fontId="2"/>
  </si>
  <si>
    <t>※ご利用には制限がございます。「スターバックスご利用制限」をご確認ください。
※クリエイティブにロゴの利用は原則できません。</t>
    <rPh sb="51" eb="53">
      <t>リヨウ</t>
    </rPh>
    <rPh sb="54" eb="56">
      <t>ゲンソク</t>
    </rPh>
    <phoneticPr fontId="2"/>
  </si>
  <si>
    <t>カードデザイン</t>
    <phoneticPr fontId="2"/>
  </si>
  <si>
    <t>500円、1,000円〜30,000円（1000円単位）</t>
    <phoneticPr fontId="2"/>
  </si>
  <si>
    <t>QUOカードPay</t>
    <phoneticPr fontId="2"/>
  </si>
  <si>
    <t>※当社からの販売価格が通常よりも50円上乗せになります。</t>
    <phoneticPr fontId="2"/>
  </si>
  <si>
    <t>映画GIFT</t>
    <rPh sb="0" eb="2">
      <t>エイガ</t>
    </rPh>
    <phoneticPr fontId="2"/>
  </si>
  <si>
    <t>映画GIFT</t>
    <rPh sb="0" eb="2">
      <t>エイガ</t>
    </rPh>
    <phoneticPr fontId="2"/>
  </si>
  <si>
    <t>玩具</t>
    <rPh sb="0" eb="2">
      <t>ガング</t>
    </rPh>
    <phoneticPr fontId="2"/>
  </si>
  <si>
    <t>500円、1000円、2000円、3000円、5000円、10,000円</t>
    <rPh sb="3" eb="4">
      <t>エン</t>
    </rPh>
    <rPh sb="9" eb="10">
      <t>エン</t>
    </rPh>
    <rPh sb="15" eb="16">
      <t>エン</t>
    </rPh>
    <phoneticPr fontId="2"/>
  </si>
  <si>
    <t>ボーネルンド</t>
    <phoneticPr fontId="2"/>
  </si>
  <si>
    <t>ボーネルンドオンラインギフト券</t>
    <rPh sb="14" eb="15">
      <t>ケン</t>
    </rPh>
    <phoneticPr fontId="2"/>
  </si>
  <si>
    <t>×××キャンペーン</t>
    <phoneticPr fontId="2"/>
  </si>
  <si>
    <t>×××株式会社</t>
    <rPh sb="3" eb="7">
      <t>カブシキガイシャ</t>
    </rPh>
    <phoneticPr fontId="2"/>
  </si>
  <si>
    <t>サーティワンデジタルギフト</t>
    <phoneticPr fontId="2"/>
  </si>
  <si>
    <t>500円、1,000円</t>
    <rPh sb="10" eb="11">
      <t>エン</t>
    </rPh>
    <phoneticPr fontId="2"/>
  </si>
  <si>
    <t>※発注合計金額が10万円以下の案件には利用できません。</t>
    <rPh sb="1" eb="3">
      <t>ハッチュウ</t>
    </rPh>
    <rPh sb="3" eb="5">
      <t>ゴウケイ</t>
    </rPh>
    <rPh sb="5" eb="7">
      <t>キンガク</t>
    </rPh>
    <rPh sb="10" eb="12">
      <t>マンエン</t>
    </rPh>
    <rPh sb="12" eb="14">
      <t>イカ</t>
    </rPh>
    <rPh sb="15" eb="17">
      <t>アンケン</t>
    </rPh>
    <rPh sb="19" eb="21">
      <t>リヨウ</t>
    </rPh>
    <phoneticPr fontId="2"/>
  </si>
  <si>
    <t>サーティワン</t>
    <phoneticPr fontId="2"/>
  </si>
  <si>
    <t>リンベルカタログチョイス</t>
    <phoneticPr fontId="2"/>
  </si>
  <si>
    <t>5000円、10,000円</t>
    <phoneticPr fontId="2"/>
  </si>
  <si>
    <t>リンベル</t>
    <phoneticPr fontId="2"/>
  </si>
  <si>
    <t>GOチケット</t>
    <phoneticPr fontId="2"/>
  </si>
  <si>
    <t>決済サービス
現金</t>
    <rPh sb="0" eb="2">
      <t>ケッサイ</t>
    </rPh>
    <rPh sb="7" eb="9">
      <t>ゲンキン</t>
    </rPh>
    <phoneticPr fontId="2"/>
  </si>
  <si>
    <t>WAONポイントID</t>
    <phoneticPr fontId="2"/>
  </si>
  <si>
    <t>1円～3,000円　1円単位</t>
    <phoneticPr fontId="2"/>
  </si>
  <si>
    <t>※当社からの提供価格が通常よりも200円上乗せとなります。</t>
    <rPh sb="1" eb="3">
      <t>トウシャ</t>
    </rPh>
    <rPh sb="6" eb="8">
      <t>テイキョウ</t>
    </rPh>
    <rPh sb="8" eb="10">
      <t>カカク</t>
    </rPh>
    <rPh sb="11" eb="13">
      <t>ツウジョウ</t>
    </rPh>
    <rPh sb="19" eb="20">
      <t>エン</t>
    </rPh>
    <rPh sb="20" eb="22">
      <t>ウワノ</t>
    </rPh>
    <phoneticPr fontId="2"/>
  </si>
  <si>
    <t>選べる厳選グルメギフト</t>
    <rPh sb="0" eb="1">
      <t>エラ</t>
    </rPh>
    <rPh sb="3" eb="5">
      <t>ゲンセン</t>
    </rPh>
    <phoneticPr fontId="2"/>
  </si>
  <si>
    <t>WAON</t>
    <phoneticPr fontId="2"/>
  </si>
  <si>
    <t>厳選グルメ</t>
    <rPh sb="0" eb="2">
      <t>ゲンセン</t>
    </rPh>
    <phoneticPr fontId="2"/>
  </si>
  <si>
    <t>-</t>
    <phoneticPr fontId="2"/>
  </si>
  <si>
    <t>セブン銀行ATM受取（法人負担）</t>
    <phoneticPr fontId="2"/>
  </si>
  <si>
    <t>セブン銀行ATM受取（受取者負担）</t>
    <phoneticPr fontId="2"/>
  </si>
  <si>
    <t>5000円、8000円、10,000円、15,000円、20,000円、30,000円</t>
    <phoneticPr fontId="2"/>
  </si>
  <si>
    <t>1円～10万円　1円単位</t>
  </si>
  <si>
    <t>eマーケティング事業部</t>
    <phoneticPr fontId="2"/>
  </si>
  <si>
    <t>dポイント</t>
    <phoneticPr fontId="2"/>
  </si>
  <si>
    <t>Pontaポイント</t>
    <phoneticPr fontId="2"/>
  </si>
  <si>
    <t>dポイント</t>
  </si>
  <si>
    <t>Ponta</t>
  </si>
  <si>
    <t>JCBプレモ</t>
  </si>
  <si>
    <t>PayPay（法人負担）</t>
    <rPh sb="7" eb="9">
      <t>ホウジン</t>
    </rPh>
    <rPh sb="9" eb="11">
      <t>フタン</t>
    </rPh>
    <phoneticPr fontId="2"/>
  </si>
  <si>
    <t>PayPay（受取者負担）</t>
    <rPh sb="7" eb="10">
      <t>ウケトリシャ</t>
    </rPh>
    <rPh sb="10" eb="12">
      <t>フタン</t>
    </rPh>
    <phoneticPr fontId="2"/>
  </si>
  <si>
    <t>1円～30万円　1円単位</t>
    <phoneticPr fontId="2"/>
  </si>
  <si>
    <t>PayPay
法人負担</t>
    <rPh sb="7" eb="9">
      <t>ホウジン</t>
    </rPh>
    <rPh sb="9" eb="11">
      <t>フタン</t>
    </rPh>
    <phoneticPr fontId="2"/>
  </si>
  <si>
    <r>
      <rPr>
        <sz val="11"/>
        <color rgb="FFFF0000"/>
        <rFont val="Meiryo UI"/>
        <family val="3"/>
        <charset val="128"/>
      </rPr>
      <t xml:space="preserve">※当社からの販売価格が通常よりも200円上乗せになります。
</t>
    </r>
    <r>
      <rPr>
        <sz val="11"/>
        <rFont val="Meiryo UI"/>
        <family val="3"/>
        <charset val="128"/>
      </rPr>
      <t>※PayPay（法人負担）とPayPay（受取者負担）の併用はできません。
※必ず、本商品以外に最低1種以上と組み合わせてご利用をお願いいたします。</t>
    </r>
    <phoneticPr fontId="2"/>
  </si>
  <si>
    <r>
      <rPr>
        <sz val="11"/>
        <color rgb="FFFF0000"/>
        <rFont val="Meiryo UI"/>
        <family val="3"/>
        <charset val="128"/>
      </rPr>
      <t xml:space="preserve">※当社からの販売価格が通常よりも200円上乗せになります。
</t>
    </r>
    <r>
      <rPr>
        <sz val="11"/>
        <rFont val="Meiryo UI"/>
        <family val="3"/>
        <charset val="128"/>
      </rPr>
      <t>※セブン銀行ATM受取（法人負担）とセブン銀行ATM受取（受取者負担）の併用はできません。
※必ず、本商品以外に最低1種以上と組み合わせてご利用をお願いいたします。</t>
    </r>
    <rPh sb="66" eb="68">
      <t>ヘイヨウ</t>
    </rPh>
    <phoneticPr fontId="2"/>
  </si>
  <si>
    <r>
      <rPr>
        <sz val="11"/>
        <color rgb="FFFF0000"/>
        <rFont val="Meiryo UI"/>
        <family val="3"/>
        <charset val="128"/>
      </rPr>
      <t>※配布した額面から220円(税込)が減額されて受取が可能。</t>
    </r>
    <r>
      <rPr>
        <sz val="11"/>
        <color theme="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※セブン銀行ATM受取（法人負担）とセブン銀行ATM受取（受取者負担）の併用はできません。
※必ず、本商品以外に最低1種以上と組み合わせてご利用をお願いいたします。</t>
    </r>
    <phoneticPr fontId="2"/>
  </si>
  <si>
    <t>10円～100,000円　1円単位</t>
    <phoneticPr fontId="2"/>
  </si>
  <si>
    <t>nanacoポイント</t>
    <phoneticPr fontId="2"/>
  </si>
  <si>
    <t>1円～50,000円　1円単位</t>
    <phoneticPr fontId="2"/>
  </si>
  <si>
    <r>
      <t xml:space="preserve">※配布した額面から10％が差し引かれた金額での受取が可能。
</t>
    </r>
    <r>
      <rPr>
        <sz val="11"/>
        <rFont val="Meiryo UI"/>
        <family val="3"/>
        <charset val="128"/>
      </rPr>
      <t>※PayPay（法人負担）とPayPay（受取者負担）の併用はできません。
※必ず、本商品以外に最低1種以上と組み合わせてご利用をお願いいたします。</t>
    </r>
    <rPh sb="13" eb="14">
      <t>サ</t>
    </rPh>
    <rPh sb="15" eb="16">
      <t>ヒ</t>
    </rPh>
    <rPh sb="19" eb="21">
      <t>キンガク</t>
    </rPh>
    <phoneticPr fontId="2"/>
  </si>
  <si>
    <t>PayPay
受取者負担
（5%）</t>
    <phoneticPr fontId="2"/>
  </si>
  <si>
    <t>PayPay法人負担</t>
    <rPh sb="6" eb="8">
      <t>ホウジン</t>
    </rPh>
    <rPh sb="8" eb="10">
      <t>フタン</t>
    </rPh>
    <phoneticPr fontId="2"/>
  </si>
  <si>
    <t>PayPay受取者
（10%）</t>
    <rPh sb="6" eb="8">
      <t>ウケトリ</t>
    </rPh>
    <rPh sb="8" eb="9">
      <t>シャ</t>
    </rPh>
    <phoneticPr fontId="2"/>
  </si>
  <si>
    <t>PayPay受取者
（５%）</t>
    <rPh sb="6" eb="8">
      <t>ウケトリ</t>
    </rPh>
    <rPh sb="8" eb="9">
      <t>シャ</t>
    </rPh>
    <phoneticPr fontId="2"/>
  </si>
  <si>
    <t>↓使わない</t>
    <rPh sb="1" eb="2">
      <t>ツカ</t>
    </rPh>
    <phoneticPr fontId="2"/>
  </si>
  <si>
    <t>FamiPayギフト</t>
    <phoneticPr fontId="2"/>
  </si>
  <si>
    <t>※当社からの販売価格が通常よりも200円上乗せになります。</t>
    <phoneticPr fontId="2"/>
  </si>
  <si>
    <t>FamiPay</t>
  </si>
  <si>
    <t>選べるe-GIFT 　案件確認シート - ブランド申請用 ver63</t>
    <rPh sb="0" eb="1">
      <t>エラ</t>
    </rPh>
    <rPh sb="11" eb="13">
      <t>アンケン</t>
    </rPh>
    <rPh sb="13" eb="15">
      <t>カクニン</t>
    </rPh>
    <rPh sb="25" eb="27">
      <t>シンセイ</t>
    </rPh>
    <rPh sb="27" eb="28">
      <t>ヨウ</t>
    </rPh>
    <phoneticPr fontId="2"/>
  </si>
  <si>
    <t>1円～2,000円　1円単位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</si>
</sst>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General&quot;円&quot;&quot;券&quot;"/>
    <numFmt numFmtId="177" formatCode="General&quot;枚&quot;"/>
    <numFmt numFmtId="178" formatCode="@&quot;円&quot;"/>
    <numFmt numFmtId="179" formatCode="#&quot;円&quot;"/>
    <numFmt numFmtId="180" formatCode="&quot;¥&quot;#,##0_);[Red]\(&quot;¥&quot;#,##0\)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6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9"/>
      <color theme="0"/>
      <name val="メイリオ"/>
      <family val="3"/>
      <charset val="128"/>
    </font>
    <font>
      <b/>
      <sz val="10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6"/>
      <color rgb="FFFFFFFF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2" fillId="7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14" fontId="13" fillId="0" borderId="0" xfId="0" applyNumberFormat="1" applyFont="1" applyProtection="1">
      <alignment vertical="center"/>
      <protection locked="0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3" fillId="4" borderId="4" xfId="0" applyFont="1" applyFill="1" applyBorder="1" applyAlignment="1">
      <alignment horizontal="center" vertical="center"/>
    </xf>
    <xf numFmtId="0" fontId="13" fillId="4" borderId="2" xfId="0" applyFont="1" applyFill="1" applyBorder="1">
      <alignment vertical="center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6" fontId="13" fillId="8" borderId="2" xfId="1" applyFont="1" applyFill="1" applyBorder="1" applyProtection="1">
      <alignment vertical="center"/>
      <protection locked="0"/>
    </xf>
    <xf numFmtId="0" fontId="13" fillId="5" borderId="2" xfId="0" applyFont="1" applyFill="1" applyBorder="1" applyProtection="1">
      <alignment vertical="center"/>
      <protection locked="0"/>
    </xf>
    <xf numFmtId="0" fontId="13" fillId="0" borderId="0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0" fillId="4" borderId="2" xfId="0" applyFont="1" applyFill="1" applyBorder="1">
      <alignment vertical="center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38" fontId="13" fillId="5" borderId="2" xfId="0" applyNumberFormat="1" applyFont="1" applyFill="1" applyBorder="1" applyProtection="1">
      <alignment vertical="center"/>
      <protection locked="0"/>
    </xf>
    <xf numFmtId="0" fontId="13" fillId="5" borderId="17" xfId="0" applyFont="1" applyFill="1" applyBorder="1" applyAlignment="1" applyProtection="1">
      <alignment horizontal="center" vertical="center"/>
      <protection locked="0"/>
    </xf>
    <xf numFmtId="6" fontId="13" fillId="8" borderId="17" xfId="1" applyFont="1" applyFill="1" applyBorder="1" applyProtection="1">
      <alignment vertical="center"/>
      <protection locked="0"/>
    </xf>
    <xf numFmtId="38" fontId="13" fillId="5" borderId="17" xfId="0" applyNumberFormat="1" applyFont="1" applyFill="1" applyBorder="1" applyProtection="1">
      <alignment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11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176" fontId="19" fillId="7" borderId="0" xfId="0" applyNumberFormat="1" applyFont="1" applyFill="1" applyBorder="1">
      <alignment vertical="center"/>
    </xf>
    <xf numFmtId="0" fontId="10" fillId="7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 wrapText="1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Fill="1" applyBorder="1" applyProtection="1">
      <alignment vertical="center"/>
      <protection locked="0"/>
    </xf>
    <xf numFmtId="0" fontId="18" fillId="0" borderId="0" xfId="0" applyFont="1">
      <alignment vertical="center"/>
    </xf>
    <xf numFmtId="0" fontId="18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/>
    </xf>
    <xf numFmtId="179" fontId="3" fillId="0" borderId="0" xfId="1" applyNumberFormat="1" applyFont="1" applyFill="1" applyBorder="1" applyAlignment="1">
      <alignment horizontal="center" vertical="center"/>
    </xf>
    <xf numFmtId="6" fontId="3" fillId="0" borderId="0" xfId="1" applyFont="1" applyFill="1" applyBorder="1" applyAlignment="1">
      <alignment horizontal="center" vertical="center"/>
    </xf>
    <xf numFmtId="6" fontId="3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13" fillId="0" borderId="12" xfId="0" applyFont="1" applyBorder="1" applyAlignment="1">
      <alignment horizontal="center" vertical="center" shrinkToFit="1"/>
    </xf>
    <xf numFmtId="0" fontId="24" fillId="0" borderId="0" xfId="0" applyFont="1" applyFill="1" applyBorder="1" applyAlignment="1" applyProtection="1">
      <alignment horizontal="left" vertical="center"/>
      <protection locked="0"/>
    </xf>
    <xf numFmtId="179" fontId="3" fillId="0" borderId="2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3" borderId="3" xfId="0" applyFont="1" applyFill="1" applyBorder="1">
      <alignment vertical="center"/>
    </xf>
    <xf numFmtId="0" fontId="3" fillId="0" borderId="3" xfId="0" applyFont="1" applyFill="1" applyBorder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25" fillId="3" borderId="20" xfId="0" applyFont="1" applyFill="1" applyBorder="1">
      <alignment vertical="center"/>
    </xf>
    <xf numFmtId="177" fontId="3" fillId="9" borderId="2" xfId="0" applyNumberFormat="1" applyFont="1" applyFill="1" applyBorder="1" applyProtection="1">
      <alignment vertical="center"/>
      <protection locked="0"/>
    </xf>
    <xf numFmtId="176" fontId="3" fillId="9" borderId="2" xfId="0" applyNumberFormat="1" applyFont="1" applyFill="1" applyBorder="1" applyProtection="1">
      <alignment vertical="center"/>
      <protection locked="0"/>
    </xf>
    <xf numFmtId="0" fontId="3" fillId="9" borderId="21" xfId="0" applyFont="1" applyFill="1" applyBorder="1" applyAlignment="1" applyProtection="1">
      <alignment horizontal="center" vertical="center"/>
      <protection locked="0"/>
    </xf>
    <xf numFmtId="0" fontId="7" fillId="9" borderId="3" xfId="0" applyFont="1" applyFill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left" vertical="center" shrinkToFit="1"/>
    </xf>
    <xf numFmtId="0" fontId="18" fillId="0" borderId="2" xfId="0" applyFont="1" applyFill="1" applyBorder="1" applyAlignment="1">
      <alignment horizontal="left" vertical="center" wrapText="1" shrinkToFit="1"/>
    </xf>
    <xf numFmtId="0" fontId="23" fillId="0" borderId="2" xfId="0" applyFont="1" applyFill="1" applyBorder="1" applyAlignment="1">
      <alignment horizontal="left" vertical="center" wrapText="1" shrinkToFit="1"/>
    </xf>
    <xf numFmtId="0" fontId="10" fillId="0" borderId="0" xfId="0" applyFont="1" applyFill="1" applyBorder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38" fontId="13" fillId="5" borderId="2" xfId="2" applyFont="1" applyFill="1" applyBorder="1" applyProtection="1">
      <alignment vertical="center"/>
      <protection locked="0"/>
    </xf>
    <xf numFmtId="38" fontId="13" fillId="5" borderId="2" xfId="2" applyFont="1" applyFill="1" applyBorder="1" applyAlignment="1" applyProtection="1">
      <alignment horizontal="right" vertical="center"/>
      <protection locked="0"/>
    </xf>
    <xf numFmtId="38" fontId="13" fillId="8" borderId="2" xfId="2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2" xfId="1" applyNumberFormat="1" applyFont="1" applyFill="1" applyBorder="1" applyAlignment="1">
      <alignment horizontal="right" vertical="center"/>
    </xf>
    <xf numFmtId="179" fontId="3" fillId="0" borderId="19" xfId="0" applyNumberFormat="1" applyFont="1" applyFill="1" applyBorder="1" applyAlignment="1" applyProtection="1">
      <alignment horizontal="right" vertical="center"/>
    </xf>
    <xf numFmtId="0" fontId="10" fillId="10" borderId="2" xfId="0" applyFont="1" applyFill="1" applyBorder="1" applyAlignment="1">
      <alignment horizontal="center" vertical="center"/>
    </xf>
    <xf numFmtId="0" fontId="3" fillId="9" borderId="2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 shrinkToFit="1"/>
    </xf>
    <xf numFmtId="0" fontId="18" fillId="0" borderId="6" xfId="0" applyFont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6" fillId="12" borderId="2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center" vertical="center" wrapText="1"/>
    </xf>
    <xf numFmtId="0" fontId="10" fillId="1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8" fillId="0" borderId="5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7" fillId="9" borderId="3" xfId="0" applyFont="1" applyFill="1" applyBorder="1" applyAlignment="1" applyProtection="1">
      <alignment horizontal="left" vertical="center"/>
      <protection locked="0"/>
    </xf>
    <xf numFmtId="0" fontId="7" fillId="9" borderId="1" xfId="0" applyFont="1" applyFill="1" applyBorder="1" applyAlignment="1" applyProtection="1">
      <alignment horizontal="left" vertical="center"/>
      <protection locked="0"/>
    </xf>
    <xf numFmtId="0" fontId="7" fillId="9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25" fillId="9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14" fontId="7" fillId="9" borderId="3" xfId="0" applyNumberFormat="1" applyFont="1" applyFill="1" applyBorder="1" applyAlignment="1" applyProtection="1">
      <alignment horizontal="left" vertical="center"/>
      <protection locked="0"/>
    </xf>
    <xf numFmtId="14" fontId="7" fillId="9" borderId="1" xfId="0" applyNumberFormat="1" applyFont="1" applyFill="1" applyBorder="1" applyAlignment="1" applyProtection="1">
      <alignment horizontal="left" vertical="center"/>
      <protection locked="0"/>
    </xf>
    <xf numFmtId="14" fontId="7" fillId="9" borderId="4" xfId="0" applyNumberFormat="1" applyFont="1" applyFill="1" applyBorder="1" applyAlignment="1" applyProtection="1">
      <alignment horizontal="left" vertical="center"/>
      <protection locked="0"/>
    </xf>
    <xf numFmtId="0" fontId="20" fillId="9" borderId="1" xfId="0" applyFont="1" applyFill="1" applyBorder="1" applyAlignment="1" applyProtection="1">
      <alignment horizontal="left" vertical="center"/>
      <protection locked="0"/>
    </xf>
    <xf numFmtId="0" fontId="20" fillId="9" borderId="4" xfId="0" applyFont="1" applyFill="1" applyBorder="1" applyAlignment="1" applyProtection="1">
      <alignment horizontal="left" vertical="center"/>
      <protection locked="0"/>
    </xf>
    <xf numFmtId="0" fontId="23" fillId="0" borderId="4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 shrinkToFit="1"/>
    </xf>
    <xf numFmtId="0" fontId="23" fillId="0" borderId="2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80" fontId="3" fillId="0" borderId="2" xfId="1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6" fontId="3" fillId="0" borderId="2" xfId="1" applyFont="1" applyBorder="1" applyAlignment="1">
      <alignment horizontal="right" vertical="center"/>
    </xf>
    <xf numFmtId="6" fontId="3" fillId="3" borderId="2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left" vertical="center"/>
      <protection locked="0"/>
    </xf>
    <xf numFmtId="6" fontId="13" fillId="0" borderId="3" xfId="1" applyNumberFormat="1" applyFont="1" applyBorder="1" applyAlignment="1">
      <alignment horizontal="center" vertical="center"/>
    </xf>
    <xf numFmtId="6" fontId="13" fillId="0" borderId="4" xfId="1" applyNumberFormat="1" applyFont="1" applyBorder="1" applyAlignment="1">
      <alignment horizontal="center" vertical="center"/>
    </xf>
    <xf numFmtId="6" fontId="13" fillId="0" borderId="2" xfId="1" applyNumberFormat="1" applyFont="1" applyBorder="1" applyAlignment="1">
      <alignment horizontal="right" vertical="center"/>
    </xf>
    <xf numFmtId="6" fontId="13" fillId="0" borderId="2" xfId="1" applyFont="1" applyBorder="1" applyAlignment="1">
      <alignment horizontal="right" vertical="center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3" fillId="5" borderId="17" xfId="0" applyFont="1" applyFill="1" applyBorder="1" applyAlignment="1" applyProtection="1">
      <alignment horizontal="center" vertical="center"/>
      <protection locked="0"/>
    </xf>
    <xf numFmtId="6" fontId="13" fillId="0" borderId="17" xfId="1" applyNumberFormat="1" applyFont="1" applyBorder="1" applyAlignment="1">
      <alignment horizontal="right" vertical="center"/>
    </xf>
    <xf numFmtId="6" fontId="13" fillId="0" borderId="17" xfId="1" applyFont="1" applyBorder="1" applyAlignment="1">
      <alignment horizontal="right" vertical="center"/>
    </xf>
    <xf numFmtId="6" fontId="13" fillId="0" borderId="14" xfId="1" applyFont="1" applyBorder="1" applyAlignment="1">
      <alignment horizontal="right" vertical="center"/>
    </xf>
    <xf numFmtId="6" fontId="13" fillId="0" borderId="16" xfId="1" applyFont="1" applyBorder="1" applyAlignment="1">
      <alignment horizontal="right" vertical="center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left" vertical="center" shrinkToFit="1"/>
    </xf>
    <xf numFmtId="0" fontId="13" fillId="4" borderId="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38" fontId="13" fillId="0" borderId="3" xfId="2" applyFont="1" applyBorder="1" applyAlignment="1">
      <alignment horizontal="right" vertical="center"/>
    </xf>
    <xf numFmtId="38" fontId="13" fillId="0" borderId="4" xfId="2" applyFont="1" applyBorder="1" applyAlignment="1">
      <alignment horizontal="right" vertical="center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13" fillId="4" borderId="15" xfId="0" applyFont="1" applyFill="1" applyBorder="1" applyAlignment="1" applyProtection="1">
      <alignment horizontal="center" vertical="center"/>
      <protection locked="0"/>
    </xf>
    <xf numFmtId="0" fontId="13" fillId="4" borderId="16" xfId="0" applyFont="1" applyFill="1" applyBorder="1" applyAlignment="1" applyProtection="1">
      <alignment horizontal="center" vertical="center"/>
      <protection locked="0"/>
    </xf>
    <xf numFmtId="6" fontId="13" fillId="0" borderId="3" xfId="1" applyFont="1" applyBorder="1" applyAlignment="1">
      <alignment horizontal="right" vertical="center"/>
    </xf>
    <xf numFmtId="6" fontId="13" fillId="0" borderId="4" xfId="1" applyFont="1" applyBorder="1" applyAlignment="1">
      <alignment horizontal="right" vertical="center"/>
    </xf>
    <xf numFmtId="6" fontId="13" fillId="4" borderId="2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14" fontId="13" fillId="0" borderId="3" xfId="0" applyNumberFormat="1" applyFont="1" applyBorder="1" applyAlignment="1" applyProtection="1">
      <alignment horizontal="center" vertical="center"/>
      <protection locked="0"/>
    </xf>
    <xf numFmtId="14" fontId="13" fillId="0" borderId="4" xfId="0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通貨" xfId="1" builtinId="7"/>
    <cellStyle name="標準" xfId="0" builtinId="0"/>
  </cellStyles>
  <dxfs count="1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  <color auto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526677</xdr:colOff>
      <xdr:row>3</xdr:row>
      <xdr:rowOff>145677</xdr:rowOff>
    </xdr:from>
    <xdr:to>
      <xdr:col>8</xdr:col>
      <xdr:colOff>291352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692589" y="851648"/>
          <a:ext cx="448234" cy="423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游ゴシック Light" panose="020B0300000000000000" pitchFamily="50" charset="-128"/>
              <a:ea typeface="游ゴシック Light" panose="020B0300000000000000" pitchFamily="50" charset="-128"/>
            </a:rPr>
            <a:t>印</a:t>
          </a:r>
        </a:p>
      </xdr:txBody>
    </xdr:sp>
    <xdr:clientData/>
  </xdr:twoCellAnchor>
  <xdr:twoCellAnchor>
    <xdr:from>
      <xdr:col>10</xdr:col>
      <xdr:colOff>123265</xdr:colOff>
      <xdr:row>4</xdr:row>
      <xdr:rowOff>123265</xdr:rowOff>
    </xdr:from>
    <xdr:to>
      <xdr:col>15</xdr:col>
      <xdr:colOff>392206</xdr:colOff>
      <xdr:row>6</xdr:row>
      <xdr:rowOff>224117</xdr:rowOff>
    </xdr:to>
    <xdr:sp macro="" textlink="">
      <xdr:nvSpPr>
        <xdr:cNvPr id="4" name="正方形/長方形 3"/>
        <xdr:cNvSpPr/>
      </xdr:nvSpPr>
      <xdr:spPr>
        <a:xfrm>
          <a:off x="8191500" y="1064559"/>
          <a:ext cx="3686735" cy="5827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青色箇所へご入力・ご選択いただき、押印（担当印）のうえ</a:t>
          </a:r>
          <a:endParaRPr kumimoji="1" lang="en-US" altLang="ja-JP" sz="1100"/>
        </a:p>
        <a:p>
          <a:pPr algn="l"/>
          <a:r>
            <a:rPr kumimoji="1" lang="en-US" altLang="ja-JP" sz="1100"/>
            <a:t>PDF</a:t>
          </a:r>
          <a:r>
            <a:rPr kumimoji="1" lang="ja-JP" altLang="en-US" sz="1100"/>
            <a:t>を案件申請フォームへアップロードください。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647700</xdr:colOff>
          <xdr:row>50</xdr:row>
          <xdr:rowOff>114300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5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asd1p4h1stsa1.asd1.daas.local\P4FR01\standard\d0101741\Downloads\2020-08-31_1325\&#36984;&#12409;&#12427;e-GIFT_&#26696;&#20214;&#30906;&#35469;&#12471;&#12540;&#12488;v12_BC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件確認シート"/>
      <sheetName val="発注書(オンデマンド発注、システム接続の場合は不要)"/>
      <sheetName val="Sheet2"/>
    </sheetNames>
    <sheetDataSet>
      <sheetData sheetId="0">
        <row r="5">
          <cell r="B5" t="str">
            <v>株式会社ベネッセコーポレーション</v>
          </cell>
        </row>
      </sheetData>
      <sheetData sheetId="1" refreshError="1"/>
      <sheetData sheetId="2">
        <row r="1">
          <cell r="J1" t="str">
            <v>A120101 貯蔵金券　　　　　　</v>
          </cell>
        </row>
        <row r="2">
          <cell r="J2" t="str">
            <v>M060198 仕入金券　　　　　　</v>
          </cell>
        </row>
        <row r="3">
          <cell r="J3" t="str">
            <v>O190098 その他金券　　　　　</v>
          </cell>
        </row>
        <row r="4">
          <cell r="J4" t="str">
            <v>P010018 原稿料金券　　　　　</v>
          </cell>
        </row>
        <row r="5">
          <cell r="J5" t="str">
            <v>P080106 添削図書券　　　　　</v>
          </cell>
        </row>
        <row r="6">
          <cell r="J6" t="str">
            <v>P080206 相談図書券　　　　　</v>
          </cell>
        </row>
        <row r="7">
          <cell r="J7" t="str">
            <v>P080409 成績図書券　　　　　</v>
          </cell>
        </row>
        <row r="8">
          <cell r="J8" t="str">
            <v>P100007 編諸図書券　　　　　</v>
          </cell>
        </row>
        <row r="9">
          <cell r="J9" t="str">
            <v>Q010007 編集図書券　　　　　</v>
          </cell>
        </row>
        <row r="10">
          <cell r="J10" t="str">
            <v>Q360002 研開図書券　　　　　</v>
          </cell>
        </row>
        <row r="11">
          <cell r="J11" t="str">
            <v>R010010 ＤＭ図書券　　　　　</v>
          </cell>
        </row>
        <row r="12">
          <cell r="J12" t="str">
            <v>R030014 販促図書券　　　　　</v>
          </cell>
        </row>
        <row r="13">
          <cell r="J13" t="str">
            <v>R030065 リスト販促図書券　　　</v>
          </cell>
        </row>
        <row r="14">
          <cell r="J14" t="str">
            <v>S190012 行事費金券　　　　　</v>
          </cell>
        </row>
        <row r="15">
          <cell r="J15" t="str">
            <v>S190098 その他金券　　　　　</v>
          </cell>
        </row>
        <row r="16">
          <cell r="J16" t="str">
            <v>S360004 研開図書券　　　　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76"/>
  <sheetViews>
    <sheetView showGridLines="0" tabSelected="1" zoomScale="70" zoomScaleNormal="70" workbookViewId="0">
      <selection activeCell="A3" sqref="A3"/>
    </sheetView>
  </sheetViews>
  <sheetFormatPr defaultColWidth="9" defaultRowHeight="15.75" x14ac:dyDescent="0.15"/>
  <cols>
    <col min="1" max="1" width="19.125" style="8" customWidth="1"/>
    <col min="2" max="2" width="30" style="8" customWidth="1"/>
    <col min="3" max="3" width="13.125" style="8" customWidth="1"/>
    <col min="4" max="7" width="16" style="8" customWidth="1"/>
    <col min="8" max="8" width="97.5" style="49" customWidth="1"/>
    <col min="9" max="9" width="9" style="65"/>
    <col min="10" max="16384" width="9" style="8"/>
  </cols>
  <sheetData>
    <row r="1" spans="1:9" s="1" customFormat="1" ht="12" customHeight="1" x14ac:dyDescent="0.15">
      <c r="C1" s="2"/>
      <c r="D1" s="2"/>
      <c r="E1" s="2"/>
      <c r="F1" s="2"/>
      <c r="G1" s="2"/>
      <c r="I1" s="66"/>
    </row>
    <row r="2" spans="1:9" s="1" customFormat="1" ht="19.5" x14ac:dyDescent="0.15">
      <c r="A2" s="3" t="s">
        <v>222</v>
      </c>
      <c r="B2" s="4"/>
      <c r="C2" s="5"/>
      <c r="D2" s="5"/>
      <c r="E2" s="162" t="s">
        <v>150</v>
      </c>
      <c r="F2" s="162"/>
      <c r="G2" s="58"/>
      <c r="I2" s="66"/>
    </row>
    <row r="3" spans="1:9" s="1" customFormat="1" ht="9" customHeight="1" x14ac:dyDescent="0.15">
      <c r="A3" s="53"/>
      <c r="B3" s="54"/>
      <c r="C3" s="55"/>
      <c r="D3" s="55"/>
      <c r="E3" s="58"/>
      <c r="F3" s="58"/>
      <c r="G3" s="58"/>
      <c r="I3" s="66"/>
    </row>
    <row r="4" spans="1:9" s="1" customFormat="1" ht="22.35" customHeight="1" x14ac:dyDescent="0.15">
      <c r="A4" s="56" t="s">
        <v>117</v>
      </c>
      <c r="B4" s="166"/>
      <c r="C4" s="167"/>
      <c r="D4" s="167"/>
      <c r="E4" s="167"/>
      <c r="F4" s="168"/>
      <c r="G4" s="71"/>
      <c r="I4" s="66"/>
    </row>
    <row r="5" spans="1:9" s="1" customFormat="1" ht="22.35" customHeight="1" x14ac:dyDescent="0.15">
      <c r="A5" s="56" t="s">
        <v>118</v>
      </c>
      <c r="B5" s="150" t="s">
        <v>176</v>
      </c>
      <c r="C5" s="151"/>
      <c r="D5" s="151"/>
      <c r="E5" s="151"/>
      <c r="F5" s="152"/>
      <c r="G5" s="72"/>
      <c r="I5" s="66"/>
    </row>
    <row r="6" spans="1:9" s="1" customFormat="1" ht="22.5" customHeight="1" x14ac:dyDescent="0.15">
      <c r="A6" s="56" t="s">
        <v>119</v>
      </c>
      <c r="B6" s="92"/>
      <c r="C6" s="56" t="s">
        <v>120</v>
      </c>
      <c r="D6" s="169"/>
      <c r="E6" s="169"/>
      <c r="F6" s="170"/>
      <c r="G6" s="73"/>
      <c r="I6" s="66"/>
    </row>
    <row r="7" spans="1:9" s="57" customFormat="1" ht="22.35" customHeight="1" x14ac:dyDescent="0.15">
      <c r="A7" s="56" t="s">
        <v>121</v>
      </c>
      <c r="B7" s="150" t="s">
        <v>175</v>
      </c>
      <c r="C7" s="151"/>
      <c r="D7" s="151"/>
      <c r="E7" s="151"/>
      <c r="F7" s="152"/>
      <c r="G7" s="72"/>
      <c r="I7" s="67"/>
    </row>
    <row r="8" spans="1:9" s="1" customFormat="1" ht="15.75" customHeight="1" x14ac:dyDescent="0.15">
      <c r="A8" s="6"/>
      <c r="B8" s="7"/>
      <c r="C8" s="2"/>
      <c r="D8" s="2"/>
      <c r="E8" s="2"/>
      <c r="F8" s="2"/>
      <c r="G8" s="2"/>
      <c r="I8" s="66"/>
    </row>
    <row r="9" spans="1:9" x14ac:dyDescent="0.15">
      <c r="A9" s="8" t="s">
        <v>0</v>
      </c>
      <c r="B9" s="8" t="s">
        <v>148</v>
      </c>
      <c r="H9" s="8"/>
    </row>
    <row r="10" spans="1:9" ht="16.5" thickBot="1" x14ac:dyDescent="0.2">
      <c r="C10" s="93" t="s">
        <v>149</v>
      </c>
      <c r="H10" s="8"/>
    </row>
    <row r="11" spans="1:9" ht="16.5" thickTop="1" x14ac:dyDescent="0.15">
      <c r="A11" s="11" t="s">
        <v>16</v>
      </c>
      <c r="B11" s="85" t="s">
        <v>2</v>
      </c>
      <c r="C11" s="88" t="s">
        <v>147</v>
      </c>
      <c r="D11" s="163" t="s">
        <v>133</v>
      </c>
      <c r="E11" s="164"/>
      <c r="F11" s="164"/>
      <c r="G11" s="164"/>
      <c r="H11" s="63" t="s">
        <v>134</v>
      </c>
    </row>
    <row r="12" spans="1:9" ht="16.5" customHeight="1" x14ac:dyDescent="0.15">
      <c r="A12" s="153" t="s">
        <v>15</v>
      </c>
      <c r="B12" s="86" t="s">
        <v>139</v>
      </c>
      <c r="C12" s="91" t="s">
        <v>14</v>
      </c>
      <c r="D12" s="165" t="s">
        <v>205</v>
      </c>
      <c r="E12" s="165"/>
      <c r="F12" s="165"/>
      <c r="G12" s="156"/>
      <c r="H12" s="147" t="s">
        <v>135</v>
      </c>
    </row>
    <row r="13" spans="1:9" ht="16.5" customHeight="1" x14ac:dyDescent="0.15">
      <c r="A13" s="154"/>
      <c r="B13" s="86" t="s">
        <v>140</v>
      </c>
      <c r="C13" s="91" t="s">
        <v>14</v>
      </c>
      <c r="D13" s="165" t="s">
        <v>205</v>
      </c>
      <c r="E13" s="165"/>
      <c r="F13" s="165"/>
      <c r="G13" s="156"/>
      <c r="H13" s="148"/>
    </row>
    <row r="14" spans="1:9" ht="16.5" customHeight="1" x14ac:dyDescent="0.15">
      <c r="A14" s="155"/>
      <c r="B14" s="86" t="s">
        <v>141</v>
      </c>
      <c r="C14" s="91" t="s">
        <v>14</v>
      </c>
      <c r="D14" s="156" t="s">
        <v>205</v>
      </c>
      <c r="E14" s="157"/>
      <c r="F14" s="157"/>
      <c r="G14" s="157"/>
      <c r="H14" s="149"/>
    </row>
    <row r="15" spans="1:9" ht="16.5" customHeight="1" x14ac:dyDescent="0.15">
      <c r="A15" s="139" t="s">
        <v>211</v>
      </c>
      <c r="B15" s="86" t="s">
        <v>211</v>
      </c>
      <c r="C15" s="91" t="s">
        <v>14</v>
      </c>
      <c r="D15" s="156" t="s">
        <v>212</v>
      </c>
      <c r="E15" s="157"/>
      <c r="F15" s="157"/>
      <c r="G15" s="157"/>
      <c r="H15" s="138"/>
    </row>
    <row r="16" spans="1:9" ht="16.5" customHeight="1" x14ac:dyDescent="0.15">
      <c r="A16" s="120" t="s">
        <v>186</v>
      </c>
      <c r="B16" s="86" t="s">
        <v>186</v>
      </c>
      <c r="C16" s="91" t="s">
        <v>14</v>
      </c>
      <c r="D16" s="156" t="s">
        <v>187</v>
      </c>
      <c r="E16" s="157"/>
      <c r="F16" s="157"/>
      <c r="G16" s="157"/>
      <c r="H16" s="104" t="s">
        <v>188</v>
      </c>
    </row>
    <row r="17" spans="1:9" ht="16.5" customHeight="1" x14ac:dyDescent="0.15">
      <c r="A17" s="131" t="s">
        <v>198</v>
      </c>
      <c r="B17" s="86" t="s">
        <v>198</v>
      </c>
      <c r="C17" s="91" t="s">
        <v>14</v>
      </c>
      <c r="D17" s="156" t="s">
        <v>223</v>
      </c>
      <c r="E17" s="157"/>
      <c r="F17" s="157"/>
      <c r="G17" s="157"/>
      <c r="H17" s="104" t="s">
        <v>188</v>
      </c>
    </row>
    <row r="18" spans="1:9" ht="16.5" customHeight="1" x14ac:dyDescent="0.15">
      <c r="A18" s="131" t="s">
        <v>199</v>
      </c>
      <c r="B18" s="86" t="s">
        <v>199</v>
      </c>
      <c r="C18" s="91" t="s">
        <v>14</v>
      </c>
      <c r="D18" s="156" t="s">
        <v>187</v>
      </c>
      <c r="E18" s="157"/>
      <c r="F18" s="157"/>
      <c r="G18" s="157"/>
      <c r="H18" s="104"/>
    </row>
    <row r="19" spans="1:9" ht="16.5" customHeight="1" x14ac:dyDescent="0.15">
      <c r="A19" s="129" t="s">
        <v>43</v>
      </c>
      <c r="B19" s="86" t="s">
        <v>142</v>
      </c>
      <c r="C19" s="91" t="s">
        <v>14</v>
      </c>
      <c r="D19" s="156" t="s">
        <v>137</v>
      </c>
      <c r="E19" s="157"/>
      <c r="F19" s="157"/>
      <c r="G19" s="157"/>
      <c r="H19" s="104"/>
    </row>
    <row r="20" spans="1:9" ht="16.5" customHeight="1" x14ac:dyDescent="0.15">
      <c r="A20" s="41" t="s">
        <v>104</v>
      </c>
      <c r="B20" s="86" t="s">
        <v>143</v>
      </c>
      <c r="C20" s="91" t="s">
        <v>14</v>
      </c>
      <c r="D20" s="156" t="s">
        <v>126</v>
      </c>
      <c r="E20" s="157"/>
      <c r="F20" s="157"/>
      <c r="G20" s="157"/>
      <c r="H20" s="104"/>
      <c r="I20" s="68"/>
    </row>
    <row r="21" spans="1:9" ht="16.5" customHeight="1" x14ac:dyDescent="0.15">
      <c r="A21" s="37" t="s">
        <v>97</v>
      </c>
      <c r="B21" s="86" t="s">
        <v>144</v>
      </c>
      <c r="C21" s="91" t="s">
        <v>14</v>
      </c>
      <c r="D21" s="156" t="s">
        <v>126</v>
      </c>
      <c r="E21" s="157"/>
      <c r="F21" s="157"/>
      <c r="G21" s="157"/>
      <c r="H21" s="60"/>
    </row>
    <row r="22" spans="1:9" ht="37.5" customHeight="1" x14ac:dyDescent="0.15">
      <c r="A22" s="103" t="s">
        <v>167</v>
      </c>
      <c r="B22" s="86" t="s">
        <v>167</v>
      </c>
      <c r="C22" s="91" t="s">
        <v>14</v>
      </c>
      <c r="D22" s="160" t="s">
        <v>210</v>
      </c>
      <c r="E22" s="176"/>
      <c r="F22" s="176"/>
      <c r="G22" s="176"/>
      <c r="H22" s="104" t="s">
        <v>168</v>
      </c>
    </row>
    <row r="23" spans="1:9" ht="37.5" customHeight="1" x14ac:dyDescent="0.15">
      <c r="A23" s="119" t="s">
        <v>184</v>
      </c>
      <c r="B23" s="86" t="s">
        <v>184</v>
      </c>
      <c r="C23" s="91" t="s">
        <v>14</v>
      </c>
      <c r="D23" s="160" t="s">
        <v>125</v>
      </c>
      <c r="E23" s="176"/>
      <c r="F23" s="176"/>
      <c r="G23" s="176"/>
      <c r="H23" s="104"/>
    </row>
    <row r="24" spans="1:9" ht="39" customHeight="1" x14ac:dyDescent="0.15">
      <c r="A24" s="153" t="s">
        <v>78</v>
      </c>
      <c r="B24" s="86" t="s">
        <v>7</v>
      </c>
      <c r="C24" s="91" t="s">
        <v>14</v>
      </c>
      <c r="D24" s="160" t="s">
        <v>132</v>
      </c>
      <c r="E24" s="161"/>
      <c r="F24" s="161"/>
      <c r="G24" s="161"/>
      <c r="H24" s="62"/>
    </row>
    <row r="25" spans="1:9" x14ac:dyDescent="0.15">
      <c r="A25" s="154"/>
      <c r="B25" s="86" t="s">
        <v>155</v>
      </c>
      <c r="C25" s="91" t="s">
        <v>14</v>
      </c>
      <c r="D25" s="158" t="s">
        <v>153</v>
      </c>
      <c r="E25" s="159"/>
      <c r="F25" s="159"/>
      <c r="G25" s="159"/>
      <c r="H25" s="94"/>
    </row>
    <row r="26" spans="1:9" ht="16.5" customHeight="1" x14ac:dyDescent="0.15">
      <c r="A26" s="154"/>
      <c r="B26" s="86" t="s">
        <v>145</v>
      </c>
      <c r="C26" s="91" t="s">
        <v>14</v>
      </c>
      <c r="D26" s="158" t="s">
        <v>138</v>
      </c>
      <c r="E26" s="159"/>
      <c r="F26" s="159"/>
      <c r="G26" s="159"/>
      <c r="H26" s="94"/>
    </row>
    <row r="27" spans="1:9" ht="42" customHeight="1" x14ac:dyDescent="0.15">
      <c r="A27" s="155"/>
      <c r="B27" s="86" t="s">
        <v>99</v>
      </c>
      <c r="C27" s="91" t="s">
        <v>14</v>
      </c>
      <c r="D27" s="158" t="s">
        <v>166</v>
      </c>
      <c r="E27" s="159"/>
      <c r="F27" s="159"/>
      <c r="G27" s="159"/>
      <c r="H27" s="96" t="s">
        <v>163</v>
      </c>
    </row>
    <row r="28" spans="1:9" ht="16.5" customHeight="1" x14ac:dyDescent="0.15">
      <c r="A28" s="153" t="s">
        <v>79</v>
      </c>
      <c r="B28" s="86" t="s">
        <v>107</v>
      </c>
      <c r="C28" s="91" t="s">
        <v>14</v>
      </c>
      <c r="D28" s="158" t="s">
        <v>125</v>
      </c>
      <c r="E28" s="159"/>
      <c r="F28" s="159"/>
      <c r="G28" s="159"/>
      <c r="H28" s="94"/>
    </row>
    <row r="29" spans="1:9" ht="16.5" customHeight="1" x14ac:dyDescent="0.15">
      <c r="A29" s="154"/>
      <c r="B29" s="86" t="s">
        <v>108</v>
      </c>
      <c r="C29" s="91" t="s">
        <v>14</v>
      </c>
      <c r="D29" s="158" t="s">
        <v>126</v>
      </c>
      <c r="E29" s="159"/>
      <c r="F29" s="159"/>
      <c r="G29" s="159"/>
      <c r="H29" s="94"/>
    </row>
    <row r="30" spans="1:9" ht="16.5" customHeight="1" x14ac:dyDescent="0.15">
      <c r="A30" s="154"/>
      <c r="B30" s="86" t="s">
        <v>109</v>
      </c>
      <c r="C30" s="91" t="s">
        <v>14</v>
      </c>
      <c r="D30" s="158" t="s">
        <v>127</v>
      </c>
      <c r="E30" s="159"/>
      <c r="F30" s="159"/>
      <c r="G30" s="159"/>
      <c r="H30" s="94" t="s">
        <v>162</v>
      </c>
    </row>
    <row r="31" spans="1:9" ht="30" customHeight="1" x14ac:dyDescent="0.15">
      <c r="A31" s="154"/>
      <c r="B31" s="86" t="s">
        <v>110</v>
      </c>
      <c r="C31" s="91" t="s">
        <v>14</v>
      </c>
      <c r="D31" s="158" t="s">
        <v>128</v>
      </c>
      <c r="E31" s="159"/>
      <c r="F31" s="159"/>
      <c r="G31" s="159"/>
      <c r="H31" s="96" t="s">
        <v>163</v>
      </c>
    </row>
    <row r="32" spans="1:9" ht="16.5" customHeight="1" x14ac:dyDescent="0.15">
      <c r="A32" s="154"/>
      <c r="B32" s="86" t="s">
        <v>177</v>
      </c>
      <c r="C32" s="91" t="s">
        <v>192</v>
      </c>
      <c r="D32" s="158" t="s">
        <v>178</v>
      </c>
      <c r="E32" s="159"/>
      <c r="F32" s="159"/>
      <c r="G32" s="159"/>
      <c r="H32" s="115" t="s">
        <v>179</v>
      </c>
    </row>
    <row r="33" spans="1:9" ht="16.5" customHeight="1" x14ac:dyDescent="0.15">
      <c r="A33" s="154"/>
      <c r="B33" s="86" t="s">
        <v>73</v>
      </c>
      <c r="C33" s="91" t="s">
        <v>14</v>
      </c>
      <c r="D33" s="158" t="s">
        <v>128</v>
      </c>
      <c r="E33" s="159"/>
      <c r="F33" s="159"/>
      <c r="G33" s="159"/>
      <c r="H33" s="94"/>
    </row>
    <row r="34" spans="1:9" ht="16.5" customHeight="1" x14ac:dyDescent="0.15">
      <c r="A34" s="154"/>
      <c r="B34" s="86" t="s">
        <v>111</v>
      </c>
      <c r="C34" s="91" t="s">
        <v>14</v>
      </c>
      <c r="D34" s="158" t="s">
        <v>125</v>
      </c>
      <c r="E34" s="159"/>
      <c r="F34" s="159"/>
      <c r="G34" s="159"/>
      <c r="H34" s="94"/>
    </row>
    <row r="35" spans="1:9" ht="16.5" customHeight="1" x14ac:dyDescent="0.15">
      <c r="A35" s="154"/>
      <c r="B35" s="86" t="s">
        <v>112</v>
      </c>
      <c r="C35" s="91" t="s">
        <v>14</v>
      </c>
      <c r="D35" s="158" t="s">
        <v>129</v>
      </c>
      <c r="E35" s="159"/>
      <c r="F35" s="159"/>
      <c r="G35" s="159"/>
      <c r="H35" s="94"/>
    </row>
    <row r="36" spans="1:9" ht="16.5" customHeight="1" x14ac:dyDescent="0.15">
      <c r="A36" s="154"/>
      <c r="B36" s="86" t="s">
        <v>154</v>
      </c>
      <c r="C36" s="91" t="s">
        <v>14</v>
      </c>
      <c r="D36" s="158" t="s">
        <v>153</v>
      </c>
      <c r="E36" s="159"/>
      <c r="F36" s="159"/>
      <c r="G36" s="159"/>
      <c r="H36" s="94"/>
    </row>
    <row r="37" spans="1:9" ht="36.75" customHeight="1" x14ac:dyDescent="0.15">
      <c r="A37" s="154"/>
      <c r="B37" s="86" t="s">
        <v>113</v>
      </c>
      <c r="C37" s="91" t="s">
        <v>14</v>
      </c>
      <c r="D37" s="158" t="s">
        <v>128</v>
      </c>
      <c r="E37" s="159"/>
      <c r="F37" s="159"/>
      <c r="G37" s="159"/>
      <c r="H37" s="97" t="s">
        <v>164</v>
      </c>
    </row>
    <row r="38" spans="1:9" ht="16.5" customHeight="1" x14ac:dyDescent="0.15">
      <c r="A38" s="155"/>
      <c r="B38" s="86" t="s">
        <v>160</v>
      </c>
      <c r="C38" s="91" t="s">
        <v>14</v>
      </c>
      <c r="D38" s="158" t="s">
        <v>161</v>
      </c>
      <c r="E38" s="159"/>
      <c r="F38" s="159"/>
      <c r="G38" s="159"/>
      <c r="H38" s="95"/>
    </row>
    <row r="39" spans="1:9" ht="16.5" customHeight="1" x14ac:dyDescent="0.15">
      <c r="A39" s="153" t="s">
        <v>17</v>
      </c>
      <c r="B39" s="86" t="s">
        <v>52</v>
      </c>
      <c r="C39" s="91" t="s">
        <v>14</v>
      </c>
      <c r="D39" s="158" t="s">
        <v>196</v>
      </c>
      <c r="E39" s="159"/>
      <c r="F39" s="159"/>
      <c r="G39" s="159"/>
      <c r="H39" s="94"/>
    </row>
    <row r="40" spans="1:9" ht="16.5" customHeight="1" x14ac:dyDescent="0.15">
      <c r="A40" s="154"/>
      <c r="B40" s="86" t="s">
        <v>54</v>
      </c>
      <c r="C40" s="91" t="s">
        <v>14</v>
      </c>
      <c r="D40" s="188" t="s">
        <v>125</v>
      </c>
      <c r="E40" s="189"/>
      <c r="F40" s="189"/>
      <c r="G40" s="158"/>
      <c r="H40" s="94"/>
    </row>
    <row r="41" spans="1:9" ht="16.5" customHeight="1" x14ac:dyDescent="0.15">
      <c r="A41" s="154"/>
      <c r="B41" s="86" t="s">
        <v>151</v>
      </c>
      <c r="C41" s="91" t="s">
        <v>14</v>
      </c>
      <c r="D41" s="158" t="s">
        <v>152</v>
      </c>
      <c r="E41" s="159"/>
      <c r="F41" s="159"/>
      <c r="G41" s="159"/>
      <c r="H41" s="94"/>
    </row>
    <row r="42" spans="1:9" ht="16.5" customHeight="1" x14ac:dyDescent="0.15">
      <c r="A42" s="173" t="s">
        <v>42</v>
      </c>
      <c r="B42" s="86" t="s">
        <v>51</v>
      </c>
      <c r="C42" s="91" t="s">
        <v>14</v>
      </c>
      <c r="D42" s="156" t="s">
        <v>125</v>
      </c>
      <c r="E42" s="157"/>
      <c r="F42" s="157"/>
      <c r="G42" s="157"/>
      <c r="H42" s="60"/>
    </row>
    <row r="43" spans="1:9" ht="16.5" customHeight="1" x14ac:dyDescent="0.15">
      <c r="A43" s="154"/>
      <c r="B43" s="86" t="s">
        <v>4</v>
      </c>
      <c r="C43" s="91" t="s">
        <v>14</v>
      </c>
      <c r="D43" s="156" t="s">
        <v>130</v>
      </c>
      <c r="E43" s="157"/>
      <c r="F43" s="157"/>
      <c r="G43" s="157"/>
      <c r="H43" s="60"/>
    </row>
    <row r="44" spans="1:9" ht="16.5" customHeight="1" x14ac:dyDescent="0.15">
      <c r="A44" s="154"/>
      <c r="B44" s="86" t="s">
        <v>114</v>
      </c>
      <c r="C44" s="91" t="s">
        <v>14</v>
      </c>
      <c r="D44" s="156" t="s">
        <v>131</v>
      </c>
      <c r="E44" s="157"/>
      <c r="F44" s="157"/>
      <c r="G44" s="157"/>
      <c r="H44" s="60"/>
    </row>
    <row r="45" spans="1:9" ht="16.5" customHeight="1" x14ac:dyDescent="0.15">
      <c r="A45" s="154"/>
      <c r="B45" s="86" t="s">
        <v>169</v>
      </c>
      <c r="C45" s="91" t="s">
        <v>14</v>
      </c>
      <c r="D45" s="156" t="s">
        <v>124</v>
      </c>
      <c r="E45" s="157"/>
      <c r="F45" s="157"/>
      <c r="G45" s="157"/>
      <c r="H45" s="110"/>
    </row>
    <row r="46" spans="1:9" ht="16.5" customHeight="1" x14ac:dyDescent="0.15">
      <c r="A46" s="155"/>
      <c r="B46" s="86" t="s">
        <v>5</v>
      </c>
      <c r="C46" s="91" t="s">
        <v>14</v>
      </c>
      <c r="D46" s="156" t="s">
        <v>125</v>
      </c>
      <c r="E46" s="157"/>
      <c r="F46" s="157"/>
      <c r="G46" s="157"/>
      <c r="H46" s="60"/>
    </row>
    <row r="47" spans="1:9" ht="39.75" customHeight="1" x14ac:dyDescent="0.15">
      <c r="A47" s="173" t="s">
        <v>185</v>
      </c>
      <c r="B47" s="86" t="s">
        <v>115</v>
      </c>
      <c r="C47" s="91" t="s">
        <v>14</v>
      </c>
      <c r="D47" s="156" t="s">
        <v>136</v>
      </c>
      <c r="E47" s="157"/>
      <c r="F47" s="157"/>
      <c r="G47" s="157"/>
      <c r="H47" s="61"/>
    </row>
    <row r="48" spans="1:9" ht="51.75" customHeight="1" x14ac:dyDescent="0.15">
      <c r="A48" s="186"/>
      <c r="B48" s="86" t="s">
        <v>203</v>
      </c>
      <c r="C48" s="91" t="s">
        <v>14</v>
      </c>
      <c r="D48" s="174" t="s">
        <v>187</v>
      </c>
      <c r="E48" s="175"/>
      <c r="F48" s="175"/>
      <c r="G48" s="175"/>
      <c r="H48" s="61" t="s">
        <v>207</v>
      </c>
      <c r="I48" s="68"/>
    </row>
    <row r="49" spans="1:9" ht="51.75" customHeight="1" x14ac:dyDescent="0.15">
      <c r="A49" s="186"/>
      <c r="B49" s="86" t="s">
        <v>204</v>
      </c>
      <c r="C49" s="91" t="s">
        <v>14</v>
      </c>
      <c r="D49" s="171" t="s">
        <v>136</v>
      </c>
      <c r="E49" s="172"/>
      <c r="F49" s="172"/>
      <c r="G49" s="172"/>
      <c r="H49" s="137" t="s">
        <v>213</v>
      </c>
      <c r="I49" s="68"/>
    </row>
    <row r="50" spans="1:9" ht="49.5" customHeight="1" x14ac:dyDescent="0.15">
      <c r="A50" s="186"/>
      <c r="B50" s="87" t="s">
        <v>193</v>
      </c>
      <c r="C50" s="91" t="s">
        <v>14</v>
      </c>
      <c r="D50" s="171" t="s">
        <v>136</v>
      </c>
      <c r="E50" s="172"/>
      <c r="F50" s="172"/>
      <c r="G50" s="172"/>
      <c r="H50" s="61" t="s">
        <v>208</v>
      </c>
      <c r="I50" s="68"/>
    </row>
    <row r="51" spans="1:9" ht="49.5" customHeight="1" x14ac:dyDescent="0.15">
      <c r="A51" s="186"/>
      <c r="B51" s="87" t="s">
        <v>194</v>
      </c>
      <c r="C51" s="91" t="s">
        <v>14</v>
      </c>
      <c r="D51" s="171" t="s">
        <v>136</v>
      </c>
      <c r="E51" s="172"/>
      <c r="F51" s="172"/>
      <c r="G51" s="172"/>
      <c r="H51" s="61" t="s">
        <v>209</v>
      </c>
      <c r="I51" s="68"/>
    </row>
    <row r="52" spans="1:9" ht="49.5" customHeight="1" x14ac:dyDescent="0.15">
      <c r="A52" s="187"/>
      <c r="B52" s="87" t="s">
        <v>219</v>
      </c>
      <c r="C52" s="91" t="s">
        <v>14</v>
      </c>
      <c r="D52" s="188" t="s">
        <v>125</v>
      </c>
      <c r="E52" s="189"/>
      <c r="F52" s="189"/>
      <c r="G52" s="158"/>
      <c r="H52" s="137" t="s">
        <v>220</v>
      </c>
      <c r="I52" s="68"/>
    </row>
    <row r="53" spans="1:9" ht="16.5" customHeight="1" x14ac:dyDescent="0.15">
      <c r="A53" s="153" t="s">
        <v>18</v>
      </c>
      <c r="B53" s="86" t="s">
        <v>6</v>
      </c>
      <c r="C53" s="91" t="s">
        <v>14</v>
      </c>
      <c r="D53" s="156" t="s">
        <v>195</v>
      </c>
      <c r="E53" s="157"/>
      <c r="F53" s="157"/>
      <c r="G53" s="157"/>
      <c r="H53" s="60"/>
    </row>
    <row r="54" spans="1:9" ht="16.5" customHeight="1" x14ac:dyDescent="0.15">
      <c r="A54" s="154"/>
      <c r="B54" s="86" t="s">
        <v>181</v>
      </c>
      <c r="C54" s="91" t="s">
        <v>14</v>
      </c>
      <c r="D54" s="156" t="s">
        <v>182</v>
      </c>
      <c r="E54" s="157"/>
      <c r="F54" s="157"/>
      <c r="G54" s="157"/>
      <c r="H54" s="116"/>
    </row>
    <row r="55" spans="1:9" ht="16.5" customHeight="1" x14ac:dyDescent="0.15">
      <c r="A55" s="155"/>
      <c r="B55" s="86" t="s">
        <v>189</v>
      </c>
      <c r="C55" s="91" t="s">
        <v>192</v>
      </c>
      <c r="D55" s="156" t="s">
        <v>172</v>
      </c>
      <c r="E55" s="157"/>
      <c r="F55" s="157"/>
      <c r="G55" s="157"/>
      <c r="H55" s="126"/>
    </row>
    <row r="56" spans="1:9" ht="16.5" customHeight="1" x14ac:dyDescent="0.15">
      <c r="A56" s="113" t="s">
        <v>171</v>
      </c>
      <c r="B56" s="86" t="s">
        <v>174</v>
      </c>
      <c r="C56" s="91" t="s">
        <v>14</v>
      </c>
      <c r="D56" s="156" t="s">
        <v>172</v>
      </c>
      <c r="E56" s="157"/>
      <c r="F56" s="157"/>
      <c r="G56" s="157"/>
      <c r="H56" s="112"/>
    </row>
    <row r="57" spans="1:9" ht="16.5" customHeight="1" thickBot="1" x14ac:dyDescent="0.2">
      <c r="A57" s="12" t="s">
        <v>41</v>
      </c>
      <c r="B57" s="86" t="s">
        <v>116</v>
      </c>
      <c r="C57" s="125" t="s">
        <v>14</v>
      </c>
      <c r="D57" s="156" t="s">
        <v>138</v>
      </c>
      <c r="E57" s="157"/>
      <c r="F57" s="157"/>
      <c r="G57" s="157"/>
      <c r="H57" s="60"/>
    </row>
    <row r="58" spans="1:9" ht="28.5" customHeight="1" thickTop="1" x14ac:dyDescent="0.15">
      <c r="A58" s="108"/>
      <c r="B58" s="64"/>
      <c r="C58" s="106"/>
      <c r="D58" s="105"/>
      <c r="E58" s="105"/>
      <c r="F58" s="105"/>
      <c r="G58" s="105"/>
      <c r="H58" s="105"/>
    </row>
    <row r="59" spans="1:9" ht="26.25" customHeight="1" x14ac:dyDescent="0.15">
      <c r="A59" s="81"/>
      <c r="B59" s="64"/>
      <c r="C59" s="107"/>
      <c r="D59" s="78"/>
      <c r="E59" s="78"/>
      <c r="F59" s="78"/>
      <c r="G59" s="79"/>
      <c r="H59" s="59"/>
      <c r="I59" s="68"/>
    </row>
    <row r="61" spans="1:9" x14ac:dyDescent="0.15">
      <c r="A61" s="8" t="s">
        <v>123</v>
      </c>
      <c r="B61" s="8" t="s">
        <v>12</v>
      </c>
      <c r="H61" s="59"/>
    </row>
    <row r="62" spans="1:9" x14ac:dyDescent="0.15">
      <c r="B62" s="8" t="s">
        <v>146</v>
      </c>
      <c r="H62" s="59"/>
    </row>
    <row r="63" spans="1:9" x14ac:dyDescent="0.15">
      <c r="B63" s="9" t="s">
        <v>8</v>
      </c>
      <c r="C63" s="52" t="s">
        <v>122</v>
      </c>
      <c r="D63" s="9" t="s">
        <v>9</v>
      </c>
      <c r="E63" s="180" t="s">
        <v>10</v>
      </c>
      <c r="F63" s="180"/>
      <c r="G63" s="74"/>
      <c r="H63" s="59"/>
      <c r="I63" s="69"/>
    </row>
    <row r="64" spans="1:9" x14ac:dyDescent="0.15">
      <c r="B64" s="10">
        <v>500</v>
      </c>
      <c r="C64" s="121" t="str">
        <f>IF($C$48="〇","750",IF($C$50="〇","750",IF($C$16="〇","750",IF($C$17="〇","750",IF($C$52="〇","750",IF($C$22="〇","600","550"))))))</f>
        <v>550</v>
      </c>
      <c r="D64" s="89"/>
      <c r="E64" s="181">
        <f>C64*D64</f>
        <v>0</v>
      </c>
      <c r="F64" s="181"/>
      <c r="G64" s="75"/>
      <c r="H64" s="8"/>
      <c r="I64" s="69"/>
    </row>
    <row r="65" spans="2:9" x14ac:dyDescent="0.15">
      <c r="B65" s="10">
        <v>1000</v>
      </c>
      <c r="C65" s="122" t="str">
        <f>IF($C$48="〇","1250",IF($C$50="〇","1250",IF($C$16="〇","1250",IF($C$17="〇","1250",IF($C$52="〇","1250",IF($C$22="〇","1100","1050"))))))</f>
        <v>1050</v>
      </c>
      <c r="D65" s="89"/>
      <c r="E65" s="181">
        <f>C65*D65</f>
        <v>0</v>
      </c>
      <c r="F65" s="181"/>
      <c r="G65" s="75"/>
      <c r="H65" s="8"/>
      <c r="I65" s="69"/>
    </row>
    <row r="66" spans="2:9" x14ac:dyDescent="0.15">
      <c r="B66" s="10">
        <v>2000</v>
      </c>
      <c r="C66" s="122" t="str">
        <f>IF($C$48="〇","2250",IF($C$50="〇","2250",IF($C$16="〇","2250",IF($C$17="〇","2250",IF($C$52="〇","2250",IF($C$22="〇","2100","2050"))))))</f>
        <v>2050</v>
      </c>
      <c r="D66" s="89"/>
      <c r="E66" s="181">
        <f t="shared" ref="E66:E69" si="0">C66*D66</f>
        <v>0</v>
      </c>
      <c r="F66" s="181"/>
      <c r="G66" s="75"/>
      <c r="H66" s="84"/>
      <c r="I66" s="69"/>
    </row>
    <row r="67" spans="2:9" x14ac:dyDescent="0.15">
      <c r="B67" s="10">
        <v>3000</v>
      </c>
      <c r="C67" s="122" t="str">
        <f>IF($C$48="〇","3250",IF($C$50="〇","3250",IF($C$16="〇","3250",IF($C$52="〇","3250",IF($C$22="〇","3100","3050")))))</f>
        <v>3050</v>
      </c>
      <c r="D67" s="89"/>
      <c r="E67" s="181">
        <f t="shared" si="0"/>
        <v>0</v>
      </c>
      <c r="F67" s="181"/>
      <c r="G67" s="75"/>
      <c r="H67" s="8"/>
      <c r="I67" s="69"/>
    </row>
    <row r="68" spans="2:9" x14ac:dyDescent="0.15">
      <c r="B68" s="10">
        <v>5000</v>
      </c>
      <c r="C68" s="122" t="str">
        <f>IF($C$50="〇","5250",IF($C$52="〇","5250",IF($C$22="〇","5100","5050")))</f>
        <v>5050</v>
      </c>
      <c r="D68" s="89"/>
      <c r="E68" s="181">
        <f t="shared" si="0"/>
        <v>0</v>
      </c>
      <c r="F68" s="181"/>
      <c r="G68" s="75"/>
      <c r="H68" s="8"/>
      <c r="I68" s="69"/>
    </row>
    <row r="69" spans="2:9" x14ac:dyDescent="0.15">
      <c r="B69" s="10">
        <v>10000</v>
      </c>
      <c r="C69" s="122" t="str">
        <f>IF($C$50="〇","10250",IF($C$52="〇","10250",IF($C$22="〇","10100","10050")))</f>
        <v>10050</v>
      </c>
      <c r="D69" s="89"/>
      <c r="E69" s="181">
        <f t="shared" si="0"/>
        <v>0</v>
      </c>
      <c r="F69" s="181"/>
      <c r="G69" s="75"/>
      <c r="H69" s="8"/>
      <c r="I69" s="69"/>
    </row>
    <row r="70" spans="2:9" x14ac:dyDescent="0.15">
      <c r="B70" s="185"/>
      <c r="C70" s="185"/>
      <c r="D70" s="185"/>
      <c r="E70" s="83"/>
      <c r="F70" s="84"/>
      <c r="G70" s="59"/>
    </row>
    <row r="71" spans="2:9" x14ac:dyDescent="0.15">
      <c r="B71" s="128" t="s">
        <v>8</v>
      </c>
      <c r="C71" s="128"/>
      <c r="D71" s="128" t="s">
        <v>9</v>
      </c>
      <c r="E71" s="182" t="s">
        <v>10</v>
      </c>
      <c r="F71" s="182"/>
      <c r="G71" s="74"/>
      <c r="H71" s="8"/>
      <c r="I71" s="69"/>
    </row>
    <row r="72" spans="2:9" x14ac:dyDescent="0.15">
      <c r="B72" s="90"/>
      <c r="C72" s="82">
        <f>IF($C$48="〇",B72+250,IF($C$50="〇",B72+250,IF($C$16="〇",B72+250,IF($C$17="〇",B72+250,IF($C$52="〇",B72+250,IF($C$22="〇",B72+100,B72+50))))))</f>
        <v>50</v>
      </c>
      <c r="D72" s="89"/>
      <c r="E72" s="183">
        <f>C72*D72</f>
        <v>0</v>
      </c>
      <c r="F72" s="183"/>
      <c r="G72" s="123"/>
      <c r="H72" s="8"/>
      <c r="I72" s="69"/>
    </row>
    <row r="73" spans="2:9" x14ac:dyDescent="0.15">
      <c r="B73" s="90"/>
      <c r="C73" s="82">
        <f>IF($C$48="〇",B73+250,IF($C$50="〇",B73+250,IF($C$16="〇",B73+250,IF($C$17="〇",B73+250,IF($C$52="〇",B73+250,IF($C$22="〇",B73+100,B73+50))))))</f>
        <v>50</v>
      </c>
      <c r="D73" s="89"/>
      <c r="E73" s="183">
        <f t="shared" ref="E73:E75" si="1">C73*D73</f>
        <v>0</v>
      </c>
      <c r="F73" s="183"/>
      <c r="G73" s="76"/>
      <c r="H73" s="8"/>
      <c r="I73" s="69"/>
    </row>
    <row r="74" spans="2:9" x14ac:dyDescent="0.15">
      <c r="B74" s="90"/>
      <c r="C74" s="82">
        <f>IF($C$48="〇",B74+250,IF($C$50="〇",B74+250,IF($C$16="〇",B74+250,IF($C$17="〇",B74+250,IF($C$52="〇",B73+250,IF($C$22="〇",B74+100,B74+50))))))</f>
        <v>50</v>
      </c>
      <c r="D74" s="89"/>
      <c r="E74" s="183">
        <f t="shared" si="1"/>
        <v>0</v>
      </c>
      <c r="F74" s="183"/>
      <c r="G74" s="76"/>
      <c r="H74" s="8"/>
      <c r="I74" s="69"/>
    </row>
    <row r="75" spans="2:9" x14ac:dyDescent="0.15">
      <c r="B75" s="90"/>
      <c r="C75" s="82">
        <f>IF($C$48="〇",B75+250,IF($C$50="〇",B75+250,IF($C$16="〇",B75+250,IF($C$17="〇",B75+250,IF($C$52="〇",B73+250,IF($C$22="〇",B75+100,B75+50))))))</f>
        <v>50</v>
      </c>
      <c r="D75" s="89"/>
      <c r="E75" s="183">
        <f t="shared" si="1"/>
        <v>0</v>
      </c>
      <c r="F75" s="183"/>
      <c r="G75" s="76"/>
      <c r="H75" s="8"/>
      <c r="I75" s="69"/>
    </row>
    <row r="76" spans="2:9" x14ac:dyDescent="0.15">
      <c r="B76" s="177" t="s">
        <v>11</v>
      </c>
      <c r="C76" s="178"/>
      <c r="D76" s="179"/>
      <c r="E76" s="184">
        <f>SUM(E64:E69,E72:E75)</f>
        <v>0</v>
      </c>
      <c r="F76" s="184"/>
      <c r="G76" s="77"/>
    </row>
  </sheetData>
  <sheetProtection formatCells="0"/>
  <mergeCells count="75">
    <mergeCell ref="A39:A41"/>
    <mergeCell ref="D18:G18"/>
    <mergeCell ref="D36:G36"/>
    <mergeCell ref="D25:G25"/>
    <mergeCell ref="D37:G37"/>
    <mergeCell ref="D35:G35"/>
    <mergeCell ref="D40:G40"/>
    <mergeCell ref="D39:G39"/>
    <mergeCell ref="D32:G32"/>
    <mergeCell ref="D23:G23"/>
    <mergeCell ref="A28:A38"/>
    <mergeCell ref="D38:G38"/>
    <mergeCell ref="D20:G20"/>
    <mergeCell ref="D28:G28"/>
    <mergeCell ref="B76:D76"/>
    <mergeCell ref="E63:F63"/>
    <mergeCell ref="E64:F64"/>
    <mergeCell ref="E65:F65"/>
    <mergeCell ref="E66:F66"/>
    <mergeCell ref="E67:F67"/>
    <mergeCell ref="E68:F68"/>
    <mergeCell ref="E69:F69"/>
    <mergeCell ref="E71:F71"/>
    <mergeCell ref="E72:F72"/>
    <mergeCell ref="E73:F73"/>
    <mergeCell ref="E74:F74"/>
    <mergeCell ref="E75:F75"/>
    <mergeCell ref="E76:F76"/>
    <mergeCell ref="B70:D70"/>
    <mergeCell ref="D57:G57"/>
    <mergeCell ref="D47:G47"/>
    <mergeCell ref="D45:G45"/>
    <mergeCell ref="D56:G56"/>
    <mergeCell ref="D54:G54"/>
    <mergeCell ref="D55:G55"/>
    <mergeCell ref="D52:G52"/>
    <mergeCell ref="A53:A55"/>
    <mergeCell ref="D51:G51"/>
    <mergeCell ref="D46:G46"/>
    <mergeCell ref="D49:G49"/>
    <mergeCell ref="A42:A46"/>
    <mergeCell ref="D44:G44"/>
    <mergeCell ref="D42:G42"/>
    <mergeCell ref="D43:G43"/>
    <mergeCell ref="D50:G50"/>
    <mergeCell ref="D48:G48"/>
    <mergeCell ref="D53:G53"/>
    <mergeCell ref="A47:A52"/>
    <mergeCell ref="D41:G41"/>
    <mergeCell ref="E2:F2"/>
    <mergeCell ref="D21:G21"/>
    <mergeCell ref="D11:G11"/>
    <mergeCell ref="D12:G12"/>
    <mergeCell ref="D13:G13"/>
    <mergeCell ref="D14:G14"/>
    <mergeCell ref="D16:G16"/>
    <mergeCell ref="D17:G17"/>
    <mergeCell ref="D33:G33"/>
    <mergeCell ref="B4:F4"/>
    <mergeCell ref="B5:F5"/>
    <mergeCell ref="D6:F6"/>
    <mergeCell ref="D29:G29"/>
    <mergeCell ref="D22:G22"/>
    <mergeCell ref="H12:H14"/>
    <mergeCell ref="B7:F7"/>
    <mergeCell ref="A12:A14"/>
    <mergeCell ref="D19:G19"/>
    <mergeCell ref="D34:G34"/>
    <mergeCell ref="D26:G26"/>
    <mergeCell ref="D30:G30"/>
    <mergeCell ref="D31:G31"/>
    <mergeCell ref="D24:G24"/>
    <mergeCell ref="D27:G27"/>
    <mergeCell ref="A24:A27"/>
    <mergeCell ref="D15:G15"/>
  </mergeCells>
  <phoneticPr fontId="2"/>
  <conditionalFormatting sqref="B12:G12 B14:G14">
    <cfRule type="expression" dxfId="12" priority="39">
      <formula>$C$13="〇"</formula>
    </cfRule>
  </conditionalFormatting>
  <conditionalFormatting sqref="B12:G13">
    <cfRule type="expression" dxfId="11" priority="38">
      <formula>$C$14="〇"</formula>
    </cfRule>
  </conditionalFormatting>
  <conditionalFormatting sqref="B51:G51 B52 C52:C53">
    <cfRule type="expression" dxfId="10" priority="9">
      <formula>$C$50="〇"</formula>
    </cfRule>
  </conditionalFormatting>
  <conditionalFormatting sqref="B50:G50">
    <cfRule type="expression" dxfId="9" priority="8">
      <formula>$C$51="〇"</formula>
    </cfRule>
  </conditionalFormatting>
  <conditionalFormatting sqref="B49:G49">
    <cfRule type="expression" dxfId="8" priority="4">
      <formula>$C$48="〇"</formula>
    </cfRule>
  </conditionalFormatting>
  <conditionalFormatting sqref="B48:G48">
    <cfRule type="expression" dxfId="7" priority="3">
      <formula>$C$49="〇"</formula>
    </cfRule>
  </conditionalFormatting>
  <conditionalFormatting sqref="B13:G14">
    <cfRule type="expression" dxfId="6" priority="2">
      <formula>$C$12="〇"</formula>
    </cfRule>
  </conditionalFormatting>
  <dataValidations count="2">
    <dataValidation type="list" allowBlank="1" showInputMessage="1" showErrorMessage="1" sqref="B60">
      <formula1>"GooglePlay,-"</formula1>
    </dataValidation>
    <dataValidation type="list" allowBlank="1" showInputMessage="1" showErrorMessage="1" sqref="C12:C58">
      <formula1>"〇,-"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I83"/>
  <sheetViews>
    <sheetView showGridLines="0" view="pageBreakPreview" zoomScale="85" zoomScaleNormal="85" zoomScaleSheetLayoutView="85" zoomScalePageLayoutView="40" workbookViewId="0">
      <selection activeCell="B69" sqref="B69:D69"/>
    </sheetView>
  </sheetViews>
  <sheetFormatPr defaultColWidth="9" defaultRowHeight="18.75" x14ac:dyDescent="0.15"/>
  <cols>
    <col min="1" max="5" width="9" style="19"/>
    <col min="6" max="6" width="9.875" style="19" bestFit="1" customWidth="1"/>
    <col min="7" max="7" width="14" style="19" customWidth="1"/>
    <col min="8" max="8" width="9" style="19"/>
    <col min="9" max="9" width="20.125" style="19" customWidth="1"/>
    <col min="10" max="16384" width="9" style="19"/>
  </cols>
  <sheetData>
    <row r="1" spans="1:9" x14ac:dyDescent="0.15">
      <c r="A1" s="19" t="s">
        <v>19</v>
      </c>
      <c r="G1" s="20"/>
      <c r="H1" s="20"/>
      <c r="I1" s="21">
        <f ca="1">TODAY()</f>
        <v>45775</v>
      </c>
    </row>
    <row r="2" spans="1:9" x14ac:dyDescent="0.15">
      <c r="A2" s="19" t="s">
        <v>197</v>
      </c>
      <c r="G2" s="223"/>
      <c r="H2" s="223"/>
      <c r="I2" s="223"/>
    </row>
    <row r="3" spans="1:9" x14ac:dyDescent="0.15">
      <c r="A3" s="19" t="s">
        <v>85</v>
      </c>
      <c r="F3" s="19" t="s">
        <v>20</v>
      </c>
      <c r="G3" s="224" t="str">
        <f>案件確認シート!B5</f>
        <v>×××株式会社</v>
      </c>
      <c r="H3" s="224"/>
      <c r="I3" s="224"/>
    </row>
    <row r="4" spans="1:9" x14ac:dyDescent="0.15">
      <c r="F4" s="19" t="s">
        <v>21</v>
      </c>
      <c r="G4" s="225">
        <f>案件確認シート!B6</f>
        <v>0</v>
      </c>
      <c r="H4" s="225"/>
      <c r="I4" s="225"/>
    </row>
    <row r="5" spans="1:9" x14ac:dyDescent="0.15">
      <c r="F5" s="19" t="s">
        <v>22</v>
      </c>
      <c r="G5" s="224">
        <f>案件確認シート!D6</f>
        <v>0</v>
      </c>
      <c r="H5" s="224"/>
      <c r="I5" s="224"/>
    </row>
    <row r="6" spans="1:9" ht="19.5" thickBot="1" x14ac:dyDescent="0.2"/>
    <row r="7" spans="1:9" ht="33.75" thickBot="1" x14ac:dyDescent="0.2">
      <c r="C7" s="220" t="s">
        <v>23</v>
      </c>
      <c r="D7" s="221"/>
      <c r="E7" s="221"/>
      <c r="F7" s="221"/>
      <c r="G7" s="222"/>
    </row>
    <row r="9" spans="1:9" x14ac:dyDescent="0.45">
      <c r="A9" s="22" t="s">
        <v>24</v>
      </c>
    </row>
    <row r="10" spans="1:9" x14ac:dyDescent="0.45">
      <c r="A10" s="23" t="s">
        <v>25</v>
      </c>
    </row>
    <row r="11" spans="1:9" x14ac:dyDescent="0.15">
      <c r="A11" s="19" t="s">
        <v>26</v>
      </c>
      <c r="B11" s="226" t="str">
        <f>案件確認シート!B7</f>
        <v>×××キャンペーン</v>
      </c>
      <c r="C11" s="226"/>
      <c r="D11" s="226"/>
      <c r="E11" s="226"/>
      <c r="F11" s="226"/>
      <c r="G11" s="226"/>
      <c r="H11" s="226"/>
    </row>
    <row r="12" spans="1:9" x14ac:dyDescent="0.15">
      <c r="A12" s="227" t="s">
        <v>82</v>
      </c>
      <c r="B12" s="228"/>
      <c r="C12" s="228"/>
      <c r="D12" s="229"/>
      <c r="E12" s="24" t="s">
        <v>80</v>
      </c>
      <c r="F12" s="30" t="s">
        <v>27</v>
      </c>
      <c r="G12" s="30" t="s">
        <v>28</v>
      </c>
      <c r="H12" s="230" t="s">
        <v>10</v>
      </c>
      <c r="I12" s="230"/>
    </row>
    <row r="13" spans="1:9" x14ac:dyDescent="0.15">
      <c r="A13" s="205" t="s">
        <v>83</v>
      </c>
      <c r="B13" s="205"/>
      <c r="C13" s="205"/>
      <c r="D13" s="205"/>
      <c r="E13" s="101">
        <f>案件確認シート!B64</f>
        <v>500</v>
      </c>
      <c r="F13" s="102" t="str">
        <f>案件確認シート!C64</f>
        <v>550</v>
      </c>
      <c r="G13" s="100">
        <f>案件確認シート!D64</f>
        <v>0</v>
      </c>
      <c r="H13" s="231">
        <f>F13*G13</f>
        <v>0</v>
      </c>
      <c r="I13" s="232"/>
    </row>
    <row r="14" spans="1:9" x14ac:dyDescent="0.15">
      <c r="A14" s="205" t="s">
        <v>83</v>
      </c>
      <c r="B14" s="205"/>
      <c r="C14" s="205"/>
      <c r="D14" s="205"/>
      <c r="E14" s="101">
        <f>案件確認シート!B65</f>
        <v>1000</v>
      </c>
      <c r="F14" s="102" t="str">
        <f>案件確認シート!C65</f>
        <v>1050</v>
      </c>
      <c r="G14" s="100">
        <f>案件確認シート!D65</f>
        <v>0</v>
      </c>
      <c r="H14" s="231">
        <f t="shared" ref="H14:H18" si="0">F14*G14</f>
        <v>0</v>
      </c>
      <c r="I14" s="232"/>
    </row>
    <row r="15" spans="1:9" x14ac:dyDescent="0.15">
      <c r="A15" s="205" t="s">
        <v>83</v>
      </c>
      <c r="B15" s="205"/>
      <c r="C15" s="205"/>
      <c r="D15" s="205"/>
      <c r="E15" s="101">
        <f>案件確認シート!B66</f>
        <v>2000</v>
      </c>
      <c r="F15" s="102" t="str">
        <f>案件確認シート!C66</f>
        <v>2050</v>
      </c>
      <c r="G15" s="100">
        <f>案件確認シート!D66</f>
        <v>0</v>
      </c>
      <c r="H15" s="231">
        <f t="shared" si="0"/>
        <v>0</v>
      </c>
      <c r="I15" s="232"/>
    </row>
    <row r="16" spans="1:9" ht="18" customHeight="1" x14ac:dyDescent="0.15">
      <c r="A16" s="205" t="s">
        <v>83</v>
      </c>
      <c r="B16" s="205"/>
      <c r="C16" s="205"/>
      <c r="D16" s="205"/>
      <c r="E16" s="101">
        <f>案件確認シート!B67</f>
        <v>3000</v>
      </c>
      <c r="F16" s="102" t="str">
        <f>案件確認シート!C67</f>
        <v>3050</v>
      </c>
      <c r="G16" s="100">
        <f>案件確認シート!D67</f>
        <v>0</v>
      </c>
      <c r="H16" s="231">
        <f t="shared" si="0"/>
        <v>0</v>
      </c>
      <c r="I16" s="232"/>
    </row>
    <row r="17" spans="1:9" ht="18" customHeight="1" x14ac:dyDescent="0.15">
      <c r="A17" s="205" t="s">
        <v>83</v>
      </c>
      <c r="B17" s="205"/>
      <c r="C17" s="205"/>
      <c r="D17" s="205"/>
      <c r="E17" s="101">
        <f>案件確認シート!B68</f>
        <v>5000</v>
      </c>
      <c r="F17" s="102" t="str">
        <f>案件確認シート!C68</f>
        <v>5050</v>
      </c>
      <c r="G17" s="100">
        <f>案件確認シート!D68</f>
        <v>0</v>
      </c>
      <c r="H17" s="231">
        <f t="shared" si="0"/>
        <v>0</v>
      </c>
      <c r="I17" s="232"/>
    </row>
    <row r="18" spans="1:9" ht="18" customHeight="1" x14ac:dyDescent="0.15">
      <c r="A18" s="205" t="s">
        <v>83</v>
      </c>
      <c r="B18" s="205"/>
      <c r="C18" s="205"/>
      <c r="D18" s="205"/>
      <c r="E18" s="101">
        <f>案件確認シート!B69</f>
        <v>10000</v>
      </c>
      <c r="F18" s="102" t="str">
        <f>案件確認シート!C69</f>
        <v>10050</v>
      </c>
      <c r="G18" s="100">
        <f>案件確認シート!D69</f>
        <v>0</v>
      </c>
      <c r="H18" s="231">
        <f t="shared" si="0"/>
        <v>0</v>
      </c>
      <c r="I18" s="232"/>
    </row>
    <row r="19" spans="1:9" x14ac:dyDescent="0.15">
      <c r="A19" s="200" t="s">
        <v>92</v>
      </c>
      <c r="B19" s="200"/>
      <c r="C19" s="200"/>
      <c r="D19" s="200"/>
      <c r="E19" s="32"/>
      <c r="F19" s="27"/>
      <c r="G19" s="28"/>
      <c r="H19" s="201"/>
      <c r="I19" s="202"/>
    </row>
    <row r="20" spans="1:9" x14ac:dyDescent="0.15">
      <c r="A20" s="205" t="s">
        <v>88</v>
      </c>
      <c r="B20" s="205"/>
      <c r="C20" s="205"/>
      <c r="D20" s="205"/>
      <c r="E20" s="26" t="s">
        <v>87</v>
      </c>
      <c r="F20" s="27"/>
      <c r="G20" s="33"/>
      <c r="H20" s="203">
        <f t="shared" ref="H20" si="1">F20*G20</f>
        <v>0</v>
      </c>
      <c r="I20" s="204"/>
    </row>
    <row r="21" spans="1:9" x14ac:dyDescent="0.15">
      <c r="A21" s="205" t="s">
        <v>89</v>
      </c>
      <c r="B21" s="205"/>
      <c r="C21" s="205"/>
      <c r="D21" s="205"/>
      <c r="E21" s="32" t="s">
        <v>87</v>
      </c>
      <c r="F21" s="27"/>
      <c r="G21" s="33"/>
      <c r="H21" s="203">
        <f t="shared" ref="H21:H24" si="2">F21*G21</f>
        <v>0</v>
      </c>
      <c r="I21" s="204"/>
    </row>
    <row r="22" spans="1:9" x14ac:dyDescent="0.15">
      <c r="A22" s="205" t="s">
        <v>90</v>
      </c>
      <c r="B22" s="205"/>
      <c r="C22" s="205"/>
      <c r="D22" s="205"/>
      <c r="E22" s="32" t="s">
        <v>87</v>
      </c>
      <c r="F22" s="27"/>
      <c r="G22" s="33"/>
      <c r="H22" s="203">
        <f t="shared" si="2"/>
        <v>0</v>
      </c>
      <c r="I22" s="204"/>
    </row>
    <row r="23" spans="1:9" x14ac:dyDescent="0.15">
      <c r="A23" s="205" t="s">
        <v>86</v>
      </c>
      <c r="B23" s="205"/>
      <c r="C23" s="205"/>
      <c r="D23" s="205"/>
      <c r="E23" s="32" t="s">
        <v>87</v>
      </c>
      <c r="F23" s="27"/>
      <c r="G23" s="33"/>
      <c r="H23" s="203">
        <f t="shared" si="2"/>
        <v>0</v>
      </c>
      <c r="I23" s="204"/>
    </row>
    <row r="24" spans="1:9" ht="19.5" thickBot="1" x14ac:dyDescent="0.2">
      <c r="A24" s="206" t="s">
        <v>91</v>
      </c>
      <c r="B24" s="206"/>
      <c r="C24" s="206"/>
      <c r="D24" s="206"/>
      <c r="E24" s="34" t="s">
        <v>87</v>
      </c>
      <c r="F24" s="35"/>
      <c r="G24" s="36"/>
      <c r="H24" s="207">
        <f t="shared" si="2"/>
        <v>0</v>
      </c>
      <c r="I24" s="208"/>
    </row>
    <row r="25" spans="1:9" ht="19.5" thickTop="1" x14ac:dyDescent="0.15">
      <c r="A25" s="238" t="s">
        <v>84</v>
      </c>
      <c r="B25" s="239"/>
      <c r="C25" s="239"/>
      <c r="D25" s="239"/>
      <c r="E25" s="239"/>
      <c r="F25" s="239"/>
      <c r="G25" s="240"/>
      <c r="H25" s="209">
        <f>SUM(H13:I24)</f>
        <v>0</v>
      </c>
      <c r="I25" s="210"/>
    </row>
    <row r="26" spans="1:9" x14ac:dyDescent="0.15">
      <c r="A26" s="217" t="s">
        <v>96</v>
      </c>
      <c r="B26" s="218"/>
      <c r="C26" s="218"/>
      <c r="D26" s="218"/>
      <c r="E26" s="218"/>
      <c r="F26" s="218"/>
      <c r="G26" s="219"/>
      <c r="H26" s="241">
        <f>ROUNDDOWN(((H20+H21+H22+H23+H24)*10%),0)</f>
        <v>0</v>
      </c>
      <c r="I26" s="242"/>
    </row>
    <row r="27" spans="1:9" x14ac:dyDescent="0.15">
      <c r="A27" s="227" t="s">
        <v>10</v>
      </c>
      <c r="B27" s="228"/>
      <c r="C27" s="228"/>
      <c r="D27" s="228"/>
      <c r="E27" s="228"/>
      <c r="F27" s="228"/>
      <c r="G27" s="229"/>
      <c r="H27" s="243">
        <f>H25+H26</f>
        <v>0</v>
      </c>
      <c r="I27" s="244"/>
    </row>
    <row r="29" spans="1:9" x14ac:dyDescent="0.15">
      <c r="A29" s="235" t="s">
        <v>2</v>
      </c>
      <c r="B29" s="190" t="str">
        <f>IF(案件確認シート!C12="〇",案件確認シート!B12,"-")</f>
        <v>-</v>
      </c>
      <c r="C29" s="190"/>
      <c r="D29" s="190"/>
      <c r="E29" s="29"/>
      <c r="G29" s="30" t="s">
        <v>29</v>
      </c>
      <c r="H29" s="245"/>
      <c r="I29" s="246"/>
    </row>
    <row r="30" spans="1:9" x14ac:dyDescent="0.15">
      <c r="A30" s="236"/>
      <c r="B30" s="190" t="str">
        <f>IF(案件確認シート!C13="〇",案件確認シート!B13,"-")</f>
        <v>-</v>
      </c>
      <c r="C30" s="190"/>
      <c r="D30" s="190"/>
      <c r="E30" s="29"/>
      <c r="G30" s="30" t="s">
        <v>30</v>
      </c>
      <c r="H30" s="190" t="s">
        <v>14</v>
      </c>
      <c r="I30" s="190"/>
    </row>
    <row r="31" spans="1:9" x14ac:dyDescent="0.15">
      <c r="A31" s="236"/>
      <c r="B31" s="190" t="str">
        <f>IF(案件確認シート!C14="〇",案件確認シート!B14,"-")</f>
        <v>-</v>
      </c>
      <c r="C31" s="190"/>
      <c r="D31" s="190"/>
      <c r="E31" s="29"/>
      <c r="G31" s="135" t="s">
        <v>165</v>
      </c>
      <c r="H31" s="190" t="s">
        <v>14</v>
      </c>
      <c r="I31" s="190"/>
    </row>
    <row r="32" spans="1:9" x14ac:dyDescent="0.15">
      <c r="A32" s="236"/>
      <c r="B32" s="190" t="str">
        <f>IF(案件確認シート!C15="〇",案件確認シート!B15,"-")</f>
        <v>-</v>
      </c>
      <c r="C32" s="190"/>
      <c r="D32" s="190"/>
      <c r="E32" s="29"/>
      <c r="G32" s="140"/>
      <c r="H32" s="47"/>
      <c r="I32" s="47"/>
    </row>
    <row r="33" spans="1:9" x14ac:dyDescent="0.15">
      <c r="A33" s="236"/>
      <c r="B33" s="190" t="str">
        <f>IF(案件確認シート!C16="〇",案件確認シート!B16,"-")</f>
        <v>-</v>
      </c>
      <c r="C33" s="190"/>
      <c r="D33" s="190"/>
      <c r="E33" s="29"/>
    </row>
    <row r="34" spans="1:9" x14ac:dyDescent="0.15">
      <c r="A34" s="236"/>
      <c r="B34" s="190" t="str">
        <f>IF(案件確認シート!C17="〇",案件確認シート!B17,"-")</f>
        <v>-</v>
      </c>
      <c r="C34" s="190"/>
      <c r="D34" s="190"/>
      <c r="E34" s="29"/>
      <c r="G34" s="227" t="s">
        <v>31</v>
      </c>
      <c r="H34" s="228"/>
      <c r="I34" s="229"/>
    </row>
    <row r="35" spans="1:9" x14ac:dyDescent="0.15">
      <c r="A35" s="236"/>
      <c r="B35" s="190" t="str">
        <f>IF(案件確認シート!C18="〇",案件確認シート!B18,"-")</f>
        <v>-</v>
      </c>
      <c r="C35" s="190"/>
      <c r="D35" s="190"/>
      <c r="E35" s="29"/>
      <c r="G35" s="25" t="s">
        <v>32</v>
      </c>
      <c r="H35" s="233" t="str">
        <f>IF(H30="URL(通常納品)",H29,IF(H30="URL(後有効化)","後有効化",IF(H30="ID(通常納品)",H29,IF(H30="ID(後有効化)","後有効化",IF(H30="カード(一括)",H29,IF(H30="カード(後有効化)","後有効化",""))))))</f>
        <v/>
      </c>
      <c r="I35" s="234"/>
    </row>
    <row r="36" spans="1:9" x14ac:dyDescent="0.15">
      <c r="A36" s="236"/>
      <c r="B36" s="190" t="str">
        <f>IF(案件確認シート!C19="〇",案件確認シート!B19,"-")</f>
        <v>-</v>
      </c>
      <c r="C36" s="190"/>
      <c r="D36" s="190"/>
      <c r="E36" s="29"/>
      <c r="G36" s="25" t="s">
        <v>33</v>
      </c>
      <c r="H36" s="233" t="str">
        <f>IF(H35="後有効化","後有効化",IF(H35="","",EDATE(H35,6)-1))</f>
        <v/>
      </c>
      <c r="I36" s="234"/>
    </row>
    <row r="37" spans="1:9" x14ac:dyDescent="0.15">
      <c r="A37" s="236"/>
      <c r="B37" s="190" t="str">
        <f>IF(案件確認シート!C20="〇",案件確認シート!B20,"-")</f>
        <v>-</v>
      </c>
      <c r="C37" s="190"/>
      <c r="D37" s="190"/>
      <c r="E37" s="29"/>
    </row>
    <row r="38" spans="1:9" x14ac:dyDescent="0.15">
      <c r="A38" s="236"/>
      <c r="B38" s="190" t="str">
        <f>IF(案件確認シート!C21="〇",案件確認シート!B21,"-")</f>
        <v>-</v>
      </c>
      <c r="C38" s="190"/>
      <c r="D38" s="190"/>
      <c r="E38" s="29"/>
    </row>
    <row r="39" spans="1:9" x14ac:dyDescent="0.15">
      <c r="A39" s="236"/>
      <c r="B39" s="190" t="str">
        <f>IF(案件確認シート!C22="〇",案件確認シート!B22,"-")</f>
        <v>-</v>
      </c>
      <c r="C39" s="190"/>
      <c r="D39" s="190"/>
      <c r="E39" s="29"/>
      <c r="G39" s="19" t="s">
        <v>34</v>
      </c>
    </row>
    <row r="40" spans="1:9" x14ac:dyDescent="0.15">
      <c r="A40" s="236"/>
      <c r="B40" s="190" t="str">
        <f>IF(案件確認シート!C23="〇",案件確認シート!B23,"-")</f>
        <v>-</v>
      </c>
      <c r="C40" s="190"/>
      <c r="D40" s="190"/>
      <c r="E40" s="29"/>
      <c r="G40" s="197" t="s">
        <v>35</v>
      </c>
      <c r="H40" s="191"/>
      <c r="I40" s="192"/>
    </row>
    <row r="41" spans="1:9" x14ac:dyDescent="0.15">
      <c r="A41" s="236"/>
      <c r="B41" s="190" t="str">
        <f>IF(案件確認シート!C24="〇",案件確認シート!B24,"-")</f>
        <v>-</v>
      </c>
      <c r="C41" s="190"/>
      <c r="D41" s="190"/>
      <c r="E41" s="29"/>
      <c r="G41" s="198"/>
      <c r="H41" s="193"/>
      <c r="I41" s="194"/>
    </row>
    <row r="42" spans="1:9" x14ac:dyDescent="0.15">
      <c r="A42" s="236"/>
      <c r="B42" s="190" t="str">
        <f>IF(案件確認シート!C25="〇",案件確認シート!B25,"-")</f>
        <v>-</v>
      </c>
      <c r="C42" s="190"/>
      <c r="D42" s="190"/>
      <c r="E42" s="29"/>
      <c r="G42" s="198"/>
      <c r="H42" s="193"/>
      <c r="I42" s="194"/>
    </row>
    <row r="43" spans="1:9" x14ac:dyDescent="0.15">
      <c r="A43" s="236"/>
      <c r="B43" s="190" t="str">
        <f>IF(案件確認シート!C26="〇",案件確認シート!B26,"-")</f>
        <v>-</v>
      </c>
      <c r="C43" s="190"/>
      <c r="D43" s="190"/>
      <c r="E43" s="29"/>
      <c r="G43" s="198"/>
      <c r="H43" s="193"/>
      <c r="I43" s="194"/>
    </row>
    <row r="44" spans="1:9" x14ac:dyDescent="0.15">
      <c r="A44" s="236"/>
      <c r="B44" s="190" t="str">
        <f>IF(案件確認シート!C27="〇",案件確認シート!B27,"-")</f>
        <v>-</v>
      </c>
      <c r="C44" s="190"/>
      <c r="D44" s="190"/>
      <c r="E44" s="29"/>
      <c r="G44" s="198"/>
      <c r="H44" s="193"/>
      <c r="I44" s="194"/>
    </row>
    <row r="45" spans="1:9" x14ac:dyDescent="0.15">
      <c r="A45" s="236"/>
      <c r="B45" s="190" t="str">
        <f>IF(案件確認シート!C28="〇",案件確認シート!B28,"-")</f>
        <v>-</v>
      </c>
      <c r="C45" s="190"/>
      <c r="D45" s="190"/>
      <c r="E45" s="29"/>
      <c r="G45" s="199"/>
      <c r="H45" s="195"/>
      <c r="I45" s="196"/>
    </row>
    <row r="46" spans="1:9" x14ac:dyDescent="0.15">
      <c r="A46" s="236"/>
      <c r="B46" s="190" t="str">
        <f>IF(案件確認シート!C29="〇",案件確認シート!B29,"-")</f>
        <v>-</v>
      </c>
      <c r="C46" s="190"/>
      <c r="D46" s="190"/>
      <c r="E46" s="29"/>
      <c r="G46" s="130" t="s">
        <v>81</v>
      </c>
      <c r="H46" s="247"/>
      <c r="I46" s="248"/>
    </row>
    <row r="47" spans="1:9" x14ac:dyDescent="0.15">
      <c r="A47" s="236"/>
      <c r="B47" s="190" t="str">
        <f>IF(案件確認シート!C30="〇",案件確認シート!B30,"-")</f>
        <v>-</v>
      </c>
      <c r="C47" s="190"/>
      <c r="D47" s="190"/>
      <c r="E47" s="29"/>
      <c r="G47" s="117"/>
      <c r="H47" s="213"/>
      <c r="I47" s="213"/>
    </row>
    <row r="48" spans="1:9" x14ac:dyDescent="0.15">
      <c r="A48" s="236"/>
      <c r="B48" s="214" t="str">
        <f>IF(案件確認シート!C31="〇",案件確認シート!B31,"-")</f>
        <v>-</v>
      </c>
      <c r="C48" s="215"/>
      <c r="D48" s="216"/>
      <c r="E48" s="29"/>
    </row>
    <row r="49" spans="1:9" x14ac:dyDescent="0.15">
      <c r="A49" s="236"/>
      <c r="B49" s="214" t="str">
        <f>IF(案件確認シート!C32="〇",案件確認シート!B32,"-")</f>
        <v>-</v>
      </c>
      <c r="C49" s="215"/>
      <c r="D49" s="216"/>
      <c r="E49" s="29"/>
      <c r="G49" s="19" t="s">
        <v>36</v>
      </c>
    </row>
    <row r="50" spans="1:9" x14ac:dyDescent="0.15">
      <c r="A50" s="236"/>
      <c r="B50" s="190" t="str">
        <f>IF(案件確認シート!C33="〇",案件確認シート!B33,"-")</f>
        <v>-</v>
      </c>
      <c r="C50" s="190"/>
      <c r="D50" s="190"/>
      <c r="E50" s="29"/>
      <c r="G50" s="31" t="s">
        <v>37</v>
      </c>
      <c r="H50" s="237"/>
      <c r="I50" s="237"/>
    </row>
    <row r="51" spans="1:9" x14ac:dyDescent="0.15">
      <c r="A51" s="236"/>
      <c r="B51" s="190" t="str">
        <f>IF(案件確認シート!C34="〇",案件確認シート!B34,"-")</f>
        <v>-</v>
      </c>
      <c r="C51" s="190"/>
      <c r="D51" s="190"/>
      <c r="E51" s="29"/>
      <c r="G51" s="98"/>
      <c r="H51" s="99"/>
      <c r="I51" s="99"/>
    </row>
    <row r="52" spans="1:9" x14ac:dyDescent="0.15">
      <c r="A52" s="236"/>
      <c r="B52" s="190" t="str">
        <f>IF(案件確認シート!C35="〇",案件確認シート!B35,"-")</f>
        <v>-</v>
      </c>
      <c r="C52" s="190"/>
      <c r="D52" s="190"/>
      <c r="E52" s="29"/>
    </row>
    <row r="53" spans="1:9" x14ac:dyDescent="0.15">
      <c r="A53" s="236"/>
      <c r="B53" s="190" t="str">
        <f>IF(案件確認シート!C36="〇",案件確認シート!B36,"-")</f>
        <v>-</v>
      </c>
      <c r="C53" s="190"/>
      <c r="D53" s="190"/>
      <c r="E53" s="29"/>
    </row>
    <row r="54" spans="1:9" x14ac:dyDescent="0.15">
      <c r="A54" s="236"/>
      <c r="B54" s="190" t="str">
        <f>IF(案件確認シート!C37="〇",案件確認シート!B37,"-")</f>
        <v>-</v>
      </c>
      <c r="C54" s="190"/>
      <c r="D54" s="190"/>
      <c r="E54" s="29"/>
    </row>
    <row r="55" spans="1:9" x14ac:dyDescent="0.15">
      <c r="A55" s="236"/>
      <c r="B55" s="190" t="str">
        <f>IF(案件確認シート!C38="〇",案件確認シート!B38,"-")</f>
        <v>-</v>
      </c>
      <c r="C55" s="190"/>
      <c r="D55" s="190"/>
      <c r="E55" s="29"/>
    </row>
    <row r="56" spans="1:9" x14ac:dyDescent="0.15">
      <c r="A56" s="236"/>
      <c r="B56" s="190" t="str">
        <f>IF(案件確認シート!C39="〇",案件確認シート!B39,"-")</f>
        <v>-</v>
      </c>
      <c r="C56" s="190"/>
      <c r="D56" s="190"/>
      <c r="E56" s="29"/>
    </row>
    <row r="57" spans="1:9" x14ac:dyDescent="0.15">
      <c r="A57" s="236"/>
      <c r="B57" s="190" t="str">
        <f>IF(案件確認シート!C40="〇",案件確認シート!B40,"-")</f>
        <v>-</v>
      </c>
      <c r="C57" s="190"/>
      <c r="D57" s="190"/>
      <c r="E57" s="29"/>
    </row>
    <row r="58" spans="1:9" x14ac:dyDescent="0.15">
      <c r="A58" s="236"/>
      <c r="B58" s="190" t="str">
        <f>IF(案件確認シート!C41="〇",案件確認シート!B41,"-")</f>
        <v>-</v>
      </c>
      <c r="C58" s="190"/>
      <c r="D58" s="190"/>
      <c r="E58" s="29"/>
    </row>
    <row r="59" spans="1:9" x14ac:dyDescent="0.15">
      <c r="A59" s="236"/>
      <c r="B59" s="190" t="str">
        <f>IF(案件確認シート!C42="〇",案件確認シート!B42,"-")</f>
        <v>-</v>
      </c>
      <c r="C59" s="190"/>
      <c r="D59" s="190"/>
      <c r="E59" s="29"/>
    </row>
    <row r="60" spans="1:9" x14ac:dyDescent="0.15">
      <c r="A60" s="236"/>
      <c r="B60" s="190" t="str">
        <f>IF(案件確認シート!C43="〇",案件確認シート!B43,"-")</f>
        <v>-</v>
      </c>
      <c r="C60" s="190"/>
      <c r="D60" s="190"/>
    </row>
    <row r="61" spans="1:9" x14ac:dyDescent="0.15">
      <c r="A61" s="236"/>
      <c r="B61" s="190" t="str">
        <f>IF(案件確認シート!C44="〇",案件確認シート!B44,"-")</f>
        <v>-</v>
      </c>
      <c r="C61" s="190"/>
      <c r="D61" s="190"/>
    </row>
    <row r="62" spans="1:9" x14ac:dyDescent="0.15">
      <c r="A62" s="236"/>
      <c r="B62" s="190" t="str">
        <f>IF(案件確認シート!C45="〇",案件確認シート!B45,"-")</f>
        <v>-</v>
      </c>
      <c r="C62" s="190"/>
      <c r="D62" s="190"/>
      <c r="G62" s="39"/>
      <c r="H62" s="39"/>
    </row>
    <row r="63" spans="1:9" x14ac:dyDescent="0.15">
      <c r="A63" s="236"/>
      <c r="B63" s="190" t="str">
        <f>IF(案件確認シート!C46="〇",案件確認シート!B46,"-")</f>
        <v>-</v>
      </c>
      <c r="C63" s="190"/>
      <c r="D63" s="190"/>
      <c r="G63" s="39"/>
      <c r="H63" s="39"/>
    </row>
    <row r="64" spans="1:9" x14ac:dyDescent="0.15">
      <c r="A64" s="236"/>
      <c r="B64" s="190" t="str">
        <f>IF(案件確認シート!C47="〇",案件確認シート!B47,"-")</f>
        <v>-</v>
      </c>
      <c r="C64" s="190"/>
      <c r="D64" s="190"/>
      <c r="E64" s="39"/>
      <c r="F64" s="39"/>
      <c r="G64" s="39"/>
      <c r="H64" s="39"/>
    </row>
    <row r="65" spans="1:9" x14ac:dyDescent="0.15">
      <c r="A65" s="236"/>
      <c r="B65" s="190" t="str">
        <f>IF(案件確認シート!C48="〇",案件確認シート!B48,"-")</f>
        <v>-</v>
      </c>
      <c r="C65" s="190"/>
      <c r="D65" s="190"/>
      <c r="E65" s="39"/>
      <c r="F65" s="39"/>
      <c r="G65" s="39"/>
      <c r="H65" s="39"/>
    </row>
    <row r="66" spans="1:9" x14ac:dyDescent="0.15">
      <c r="A66" s="136"/>
      <c r="B66" s="190" t="str">
        <f>IF(案件確認シート!C49="〇",案件確認シート!B49,"-")</f>
        <v>-</v>
      </c>
      <c r="C66" s="190"/>
      <c r="D66" s="190"/>
      <c r="E66" s="39"/>
      <c r="F66" s="39"/>
      <c r="G66" s="39"/>
      <c r="H66" s="39"/>
    </row>
    <row r="67" spans="1:9" x14ac:dyDescent="0.15">
      <c r="A67" s="70"/>
      <c r="B67" s="190" t="str">
        <f>IF(案件確認シート!C50="〇",案件確認シート!B50,"-")</f>
        <v>-</v>
      </c>
      <c r="C67" s="190"/>
      <c r="D67" s="190"/>
      <c r="E67" s="39"/>
      <c r="F67" s="39"/>
      <c r="G67" s="39"/>
      <c r="H67" s="39"/>
    </row>
    <row r="68" spans="1:9" x14ac:dyDescent="0.15">
      <c r="A68" s="29"/>
      <c r="B68" s="214" t="str">
        <f>IF(案件確認シート!C51="〇",案件確認シート!B51,"-")</f>
        <v>-</v>
      </c>
      <c r="C68" s="215"/>
      <c r="D68" s="216"/>
      <c r="E68" s="39"/>
      <c r="F68" s="39"/>
      <c r="G68" s="39"/>
      <c r="H68" s="39"/>
    </row>
    <row r="69" spans="1:9" x14ac:dyDescent="0.15">
      <c r="A69" s="29"/>
      <c r="B69" s="214" t="str">
        <f>IF(案件確認シート!C52="〇",案件確認シート!B52,"-")</f>
        <v>-</v>
      </c>
      <c r="C69" s="215"/>
      <c r="D69" s="216"/>
      <c r="E69" s="39"/>
      <c r="F69" s="39"/>
      <c r="G69" s="39"/>
      <c r="H69" s="39"/>
    </row>
    <row r="70" spans="1:9" x14ac:dyDescent="0.15">
      <c r="A70" s="111"/>
      <c r="B70" s="190" t="str">
        <f>IF(案件確認シート!C53="〇",案件確認シート!B53,"-")</f>
        <v>-</v>
      </c>
      <c r="C70" s="190"/>
      <c r="D70" s="190"/>
      <c r="E70" s="39"/>
      <c r="F70" s="39"/>
      <c r="G70" s="39"/>
      <c r="H70" s="39"/>
    </row>
    <row r="71" spans="1:9" x14ac:dyDescent="0.15">
      <c r="A71" s="127"/>
      <c r="B71" s="190" t="str">
        <f>IF(案件確認シート!C54="〇",案件確認シート!B54,"-")</f>
        <v>-</v>
      </c>
      <c r="C71" s="190"/>
      <c r="D71" s="190"/>
      <c r="E71" s="39"/>
      <c r="F71" s="39"/>
      <c r="G71" s="39"/>
      <c r="H71" s="39"/>
    </row>
    <row r="72" spans="1:9" x14ac:dyDescent="0.15">
      <c r="A72" s="118"/>
      <c r="B72" s="190" t="str">
        <f>IF(案件確認シート!C55="〇",案件確認シート!B55,"-")</f>
        <v>-</v>
      </c>
      <c r="C72" s="190"/>
      <c r="D72" s="190"/>
      <c r="E72" s="39"/>
      <c r="F72" s="39"/>
      <c r="G72" s="39"/>
      <c r="H72" s="39"/>
    </row>
    <row r="73" spans="1:9" x14ac:dyDescent="0.15">
      <c r="A73" s="114"/>
      <c r="B73" s="190" t="str">
        <f>IF(案件確認シート!C56="〇",案件確認シート!B56,"-")</f>
        <v>-</v>
      </c>
      <c r="C73" s="190"/>
      <c r="D73" s="190"/>
      <c r="E73" s="39"/>
      <c r="F73" s="39"/>
      <c r="G73" s="39"/>
      <c r="H73" s="39"/>
    </row>
    <row r="74" spans="1:9" x14ac:dyDescent="0.15">
      <c r="A74" s="109"/>
      <c r="B74" s="190" t="str">
        <f>IF(案件確認シート!C57="〇",案件確認シート!B57,"-")</f>
        <v>-</v>
      </c>
      <c r="C74" s="190"/>
      <c r="D74" s="190"/>
      <c r="E74" s="39"/>
      <c r="F74" s="39"/>
      <c r="G74" s="39"/>
      <c r="H74" s="39"/>
    </row>
    <row r="75" spans="1:9" x14ac:dyDescent="0.15">
      <c r="A75" s="29"/>
      <c r="B75" s="47"/>
      <c r="C75" s="47"/>
      <c r="D75" s="47"/>
      <c r="E75" s="39"/>
      <c r="F75" s="39"/>
      <c r="G75" s="39"/>
      <c r="H75" s="39"/>
    </row>
    <row r="76" spans="1:9" x14ac:dyDescent="0.15">
      <c r="A76" s="19" t="s">
        <v>38</v>
      </c>
      <c r="B76" s="47"/>
      <c r="C76" s="47"/>
      <c r="D76" s="47"/>
      <c r="G76" s="29"/>
      <c r="H76" s="29"/>
    </row>
    <row r="77" spans="1:9" x14ac:dyDescent="0.15">
      <c r="A77" s="40" t="s">
        <v>39</v>
      </c>
      <c r="B77" s="80"/>
      <c r="C77" s="80"/>
      <c r="D77" s="80"/>
      <c r="E77" s="42"/>
      <c r="F77" s="42"/>
      <c r="G77" s="42"/>
      <c r="H77" s="43"/>
      <c r="I77" s="211" t="s">
        <v>40</v>
      </c>
    </row>
    <row r="78" spans="1:9" ht="30.75" customHeight="1" x14ac:dyDescent="0.15">
      <c r="A78" s="44"/>
      <c r="B78" s="47"/>
      <c r="C78" s="47"/>
      <c r="D78" s="47"/>
      <c r="E78" s="38"/>
      <c r="F78" s="38"/>
      <c r="G78" s="45"/>
      <c r="H78" s="46"/>
      <c r="I78" s="212"/>
    </row>
    <row r="79" spans="1:9" x14ac:dyDescent="0.15">
      <c r="A79" s="48" t="s">
        <v>3</v>
      </c>
      <c r="B79" s="80"/>
      <c r="C79" s="80"/>
      <c r="D79" s="80"/>
    </row>
    <row r="80" spans="1:9" x14ac:dyDescent="0.15">
      <c r="B80" s="47"/>
      <c r="C80" s="47"/>
      <c r="D80" s="47"/>
    </row>
    <row r="81" spans="2:4" x14ac:dyDescent="0.15">
      <c r="B81" s="39"/>
      <c r="C81" s="39"/>
      <c r="D81" s="39"/>
    </row>
    <row r="82" spans="2:4" x14ac:dyDescent="0.15">
      <c r="B82" s="39"/>
      <c r="C82" s="39"/>
      <c r="D82" s="39"/>
    </row>
    <row r="83" spans="2:4" x14ac:dyDescent="0.15">
      <c r="B83" s="29"/>
      <c r="C83" s="29"/>
      <c r="D83" s="29"/>
    </row>
  </sheetData>
  <mergeCells count="97">
    <mergeCell ref="H26:I26"/>
    <mergeCell ref="B70:D70"/>
    <mergeCell ref="A27:G27"/>
    <mergeCell ref="H27:I27"/>
    <mergeCell ref="B29:D29"/>
    <mergeCell ref="H29:I29"/>
    <mergeCell ref="G34:I34"/>
    <mergeCell ref="H46:I46"/>
    <mergeCell ref="B40:D40"/>
    <mergeCell ref="B33:D33"/>
    <mergeCell ref="B48:D48"/>
    <mergeCell ref="B50:D50"/>
    <mergeCell ref="B41:D41"/>
    <mergeCell ref="H35:I35"/>
    <mergeCell ref="B73:D73"/>
    <mergeCell ref="B51:D51"/>
    <mergeCell ref="B49:D49"/>
    <mergeCell ref="B69:D69"/>
    <mergeCell ref="B71:D71"/>
    <mergeCell ref="A29:A65"/>
    <mergeCell ref="B64:D64"/>
    <mergeCell ref="A14:D14"/>
    <mergeCell ref="A15:D15"/>
    <mergeCell ref="A16:D16"/>
    <mergeCell ref="A17:D17"/>
    <mergeCell ref="A18:D18"/>
    <mergeCell ref="B55:D55"/>
    <mergeCell ref="B58:D58"/>
    <mergeCell ref="A25:G25"/>
    <mergeCell ref="B43:D43"/>
    <mergeCell ref="B36:D36"/>
    <mergeCell ref="B52:D52"/>
    <mergeCell ref="B54:D54"/>
    <mergeCell ref="B38:D38"/>
    <mergeCell ref="B53:D53"/>
    <mergeCell ref="H16:I16"/>
    <mergeCell ref="H17:I17"/>
    <mergeCell ref="H18:I18"/>
    <mergeCell ref="A20:D20"/>
    <mergeCell ref="H20:I20"/>
    <mergeCell ref="B11:H11"/>
    <mergeCell ref="A12:D12"/>
    <mergeCell ref="H12:I12"/>
    <mergeCell ref="H14:I14"/>
    <mergeCell ref="H15:I15"/>
    <mergeCell ref="A13:D13"/>
    <mergeCell ref="H13:I13"/>
    <mergeCell ref="C7:G7"/>
    <mergeCell ref="G2:I2"/>
    <mergeCell ref="G3:I3"/>
    <mergeCell ref="G4:I4"/>
    <mergeCell ref="G5:I5"/>
    <mergeCell ref="I77:I78"/>
    <mergeCell ref="B56:D56"/>
    <mergeCell ref="H47:I47"/>
    <mergeCell ref="B57:D57"/>
    <mergeCell ref="B59:D59"/>
    <mergeCell ref="B60:D60"/>
    <mergeCell ref="B61:D61"/>
    <mergeCell ref="B62:D62"/>
    <mergeCell ref="B63:D63"/>
    <mergeCell ref="B67:D67"/>
    <mergeCell ref="B68:D68"/>
    <mergeCell ref="B65:D65"/>
    <mergeCell ref="B72:D72"/>
    <mergeCell ref="H50:I50"/>
    <mergeCell ref="B74:D74"/>
    <mergeCell ref="B47:D47"/>
    <mergeCell ref="A19:D19"/>
    <mergeCell ref="H19:I19"/>
    <mergeCell ref="B30:D30"/>
    <mergeCell ref="B31:D31"/>
    <mergeCell ref="H30:I30"/>
    <mergeCell ref="H21:I21"/>
    <mergeCell ref="H22:I22"/>
    <mergeCell ref="A21:D21"/>
    <mergeCell ref="A22:D22"/>
    <mergeCell ref="A23:D23"/>
    <mergeCell ref="H23:I23"/>
    <mergeCell ref="A24:D24"/>
    <mergeCell ref="H24:I24"/>
    <mergeCell ref="H25:I25"/>
    <mergeCell ref="A26:G26"/>
    <mergeCell ref="H31:I31"/>
    <mergeCell ref="B32:D32"/>
    <mergeCell ref="B66:D66"/>
    <mergeCell ref="H40:I45"/>
    <mergeCell ref="G40:G45"/>
    <mergeCell ref="B44:D44"/>
    <mergeCell ref="B34:D34"/>
    <mergeCell ref="B35:D35"/>
    <mergeCell ref="H36:I36"/>
    <mergeCell ref="B37:D37"/>
    <mergeCell ref="B42:D42"/>
    <mergeCell ref="B45:D45"/>
    <mergeCell ref="B46:D46"/>
    <mergeCell ref="B39:D39"/>
  </mergeCells>
  <phoneticPr fontId="2"/>
  <conditionalFormatting sqref="G34:I36">
    <cfRule type="expression" dxfId="5" priority="5">
      <formula>$H$30="カード(後有効化)"</formula>
    </cfRule>
    <cfRule type="expression" dxfId="4" priority="6">
      <formula>$H$30="URL(後有効化)"</formula>
    </cfRule>
  </conditionalFormatting>
  <conditionalFormatting sqref="G31:I32">
    <cfRule type="expression" dxfId="3" priority="1">
      <formula>$H$30="ID(後有効化)"</formula>
    </cfRule>
    <cfRule type="expression" dxfId="2" priority="2">
      <formula>$H$29="ID(通常納品)"</formula>
    </cfRule>
    <cfRule type="expression" dxfId="1" priority="3">
      <formula>$H$30="URL(後有効化)"</formula>
    </cfRule>
    <cfRule type="expression" dxfId="0" priority="4">
      <formula>$H$30="URL(通常納品)"</formula>
    </cfRule>
  </conditionalFormatting>
  <dataValidations count="2">
    <dataValidation type="list" allowBlank="1" showInputMessage="1" showErrorMessage="1" sqref="H30:I30">
      <formula1>"-,URL(通常納品),URL(後有効化),ID(通常納品),ID(後有効化),カード(一括),カード(後有効化)"</formula1>
    </dataValidation>
    <dataValidation type="list" allowBlank="1" showInputMessage="1" showErrorMessage="1" sqref="H31:I32">
      <formula1>"-,汎用(リボン無),汎用(リボン有),オリジナル(データ支給有)"</formula1>
    </dataValidation>
  </dataValidations>
  <pageMargins left="0.7" right="0.7" top="0.75" bottom="0.75" header="0.3" footer="0.3"/>
  <pageSetup paperSize="9" scale="5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249977111117893"/>
  </sheetPr>
  <dimension ref="A2:BE10"/>
  <sheetViews>
    <sheetView showGridLines="0" zoomScale="85" zoomScaleNormal="85" workbookViewId="0">
      <selection activeCell="AG29" sqref="AG29:AH29"/>
    </sheetView>
  </sheetViews>
  <sheetFormatPr defaultColWidth="9" defaultRowHeight="16.5" x14ac:dyDescent="0.15"/>
  <cols>
    <col min="1" max="1" width="9.5" style="13" bestFit="1" customWidth="1"/>
    <col min="2" max="2" width="8.125" style="13" bestFit="1" customWidth="1"/>
    <col min="3" max="36" width="5.5" style="13" customWidth="1"/>
    <col min="37" max="42" width="4.875" style="13" customWidth="1"/>
    <col min="43" max="43" width="5.5" style="13" customWidth="1"/>
    <col min="44" max="46" width="6.5" style="13" customWidth="1"/>
    <col min="47" max="53" width="6.125" style="13" customWidth="1"/>
    <col min="54" max="57" width="5.875" style="13" customWidth="1"/>
    <col min="58" max="16384" width="9" style="13"/>
  </cols>
  <sheetData>
    <row r="2" spans="1:57" x14ac:dyDescent="0.15">
      <c r="B2" s="13" t="s">
        <v>2</v>
      </c>
      <c r="AK2" s="146" t="s">
        <v>218</v>
      </c>
      <c r="BA2" s="146" t="s">
        <v>218</v>
      </c>
    </row>
    <row r="3" spans="1:57" ht="29.25" x14ac:dyDescent="0.15">
      <c r="A3" s="51"/>
      <c r="B3" s="18" t="s">
        <v>44</v>
      </c>
      <c r="C3" s="18" t="s">
        <v>105</v>
      </c>
      <c r="D3" s="18" t="s">
        <v>45</v>
      </c>
      <c r="E3" s="18" t="s">
        <v>46</v>
      </c>
      <c r="F3" s="18" t="s">
        <v>47</v>
      </c>
      <c r="G3" s="18" t="s">
        <v>48</v>
      </c>
      <c r="H3" s="18" t="s">
        <v>49</v>
      </c>
      <c r="I3" s="18" t="s">
        <v>4</v>
      </c>
      <c r="J3" s="18" t="s">
        <v>50</v>
      </c>
      <c r="K3" s="18" t="s">
        <v>51</v>
      </c>
      <c r="L3" s="18" t="s">
        <v>52</v>
      </c>
      <c r="M3" s="18" t="s">
        <v>53</v>
      </c>
      <c r="N3" s="18" t="s">
        <v>54</v>
      </c>
      <c r="O3" s="18" t="s">
        <v>55</v>
      </c>
      <c r="P3" s="18" t="s">
        <v>56</v>
      </c>
      <c r="Q3" s="18" t="s">
        <v>57</v>
      </c>
      <c r="R3" s="18" t="s">
        <v>58</v>
      </c>
      <c r="S3" s="18" t="s">
        <v>59</v>
      </c>
      <c r="T3" s="18" t="s">
        <v>60</v>
      </c>
      <c r="U3" s="18" t="s">
        <v>61</v>
      </c>
      <c r="V3" s="18" t="s">
        <v>62</v>
      </c>
      <c r="W3" s="18" t="s">
        <v>63</v>
      </c>
      <c r="X3" s="18" t="s">
        <v>64</v>
      </c>
      <c r="Y3" s="18" t="s">
        <v>74</v>
      </c>
      <c r="Z3" s="18" t="s">
        <v>75</v>
      </c>
      <c r="AA3" s="18" t="s">
        <v>76</v>
      </c>
      <c r="AB3" s="18" t="s">
        <v>77</v>
      </c>
      <c r="AC3" s="18" t="s">
        <v>65</v>
      </c>
      <c r="AD3" s="18" t="s">
        <v>66</v>
      </c>
      <c r="AE3" s="18" t="s">
        <v>93</v>
      </c>
      <c r="AF3" s="18" t="s">
        <v>95</v>
      </c>
      <c r="AG3" s="18" t="s">
        <v>102</v>
      </c>
      <c r="AH3" s="18" t="s">
        <v>100</v>
      </c>
      <c r="AI3" s="18" t="s">
        <v>98</v>
      </c>
      <c r="AJ3" s="18" t="s">
        <v>67</v>
      </c>
      <c r="AK3" s="18" t="s">
        <v>206</v>
      </c>
      <c r="AL3" s="18" t="s">
        <v>156</v>
      </c>
      <c r="AM3" s="18" t="s">
        <v>157</v>
      </c>
      <c r="AN3" s="18" t="s">
        <v>158</v>
      </c>
      <c r="AO3" s="18" t="s">
        <v>159</v>
      </c>
      <c r="AP3" s="18" t="s">
        <v>167</v>
      </c>
      <c r="AQ3" s="18" t="s">
        <v>170</v>
      </c>
      <c r="AR3" s="18" t="s">
        <v>173</v>
      </c>
      <c r="AS3" s="18" t="s">
        <v>180</v>
      </c>
      <c r="AT3" s="18" t="s">
        <v>183</v>
      </c>
      <c r="AU3" s="18" t="s">
        <v>184</v>
      </c>
      <c r="AV3" s="18" t="s">
        <v>190</v>
      </c>
      <c r="AW3" s="132" t="s">
        <v>191</v>
      </c>
      <c r="AX3" s="134" t="s">
        <v>200</v>
      </c>
      <c r="AY3" s="134" t="s">
        <v>201</v>
      </c>
      <c r="AZ3" s="134" t="s">
        <v>202</v>
      </c>
      <c r="BA3" s="134" t="s">
        <v>214</v>
      </c>
      <c r="BB3" s="142" t="s">
        <v>215</v>
      </c>
      <c r="BC3" s="143" t="s">
        <v>217</v>
      </c>
      <c r="BD3" s="134" t="s">
        <v>216</v>
      </c>
      <c r="BE3" s="134" t="s">
        <v>221</v>
      </c>
    </row>
    <row r="4" spans="1:57" s="14" customFormat="1" ht="39" hidden="1" x14ac:dyDescent="0.15">
      <c r="B4" s="15"/>
      <c r="C4" s="15" t="s">
        <v>106</v>
      </c>
      <c r="D4" s="16" t="s">
        <v>69</v>
      </c>
      <c r="E4" s="16" t="s">
        <v>68</v>
      </c>
      <c r="F4" s="16" t="s">
        <v>70</v>
      </c>
      <c r="G4" s="15"/>
      <c r="H4" s="16" t="s">
        <v>1</v>
      </c>
      <c r="I4" s="15"/>
      <c r="J4" s="15"/>
      <c r="K4" s="15"/>
      <c r="L4" s="15"/>
      <c r="M4" s="15"/>
      <c r="N4" s="15"/>
      <c r="O4" s="15"/>
      <c r="P4" s="15"/>
      <c r="Q4" s="15"/>
      <c r="R4" s="16" t="s">
        <v>71</v>
      </c>
      <c r="S4" s="16" t="s">
        <v>13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6" t="s">
        <v>72</v>
      </c>
      <c r="AE4" s="15" t="s">
        <v>93</v>
      </c>
      <c r="AF4" s="15" t="s">
        <v>94</v>
      </c>
      <c r="AG4" s="15" t="s">
        <v>102</v>
      </c>
      <c r="AH4" s="15" t="s">
        <v>101</v>
      </c>
      <c r="AI4" s="15" t="s">
        <v>99</v>
      </c>
      <c r="AJ4" s="15" t="s">
        <v>103</v>
      </c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33"/>
      <c r="AY4" s="133"/>
      <c r="AZ4" s="133"/>
      <c r="BA4" s="133"/>
      <c r="BB4" s="133"/>
      <c r="BC4" s="133"/>
      <c r="BD4" s="133"/>
      <c r="BE4" s="133"/>
    </row>
    <row r="5" spans="1:57" x14ac:dyDescent="0.15">
      <c r="A5" s="50">
        <v>500</v>
      </c>
      <c r="B5" s="17" t="str">
        <f>IF(AND(案件確認シート!$C$24="〇",案件確認シート!D64&lt;&gt;""),"〇"," ")</f>
        <v xml:space="preserve"> </v>
      </c>
      <c r="C5" s="17" t="str">
        <f>IF(AND(案件確認シート!$C$20="〇",案件確認シート!D64&lt;&gt;""),"〇"," ")</f>
        <v xml:space="preserve"> </v>
      </c>
      <c r="D5" s="17" t="str">
        <f>IF(AND(案件確認シート!$C$21="〇",案件確認シート!D64&lt;&gt;""),"〇"," ")</f>
        <v xml:space="preserve"> </v>
      </c>
      <c r="E5" s="124"/>
      <c r="F5" s="17" t="str">
        <f>IF(AND(案件確認シート!$C$15="〇",案件確認シート!D64&lt;&gt;""),"〇"," ")</f>
        <v xml:space="preserve"> </v>
      </c>
      <c r="G5" s="17" t="str">
        <f>IF(AND(案件確認シート!$C$19="〇",案件確認シート!D64&lt;&gt;""),"〇"," ")</f>
        <v xml:space="preserve"> </v>
      </c>
      <c r="H5" s="17" t="str">
        <f>IF(AND(案件確認シート!$C$12="〇",案件確認シート!D64&lt;&gt;""),"〇"," ")</f>
        <v xml:space="preserve"> </v>
      </c>
      <c r="I5" s="17" t="str">
        <f>IF(AND(案件確認シート!$C$43="〇",案件確認シート!D64&lt;&gt;""),"〇"," ")</f>
        <v xml:space="preserve"> </v>
      </c>
      <c r="J5" s="17" t="str">
        <f>IF(AND(案件確認シート!$C$28="〇",案件確認シート!D64&lt;&gt;""),"〇"," ")</f>
        <v xml:space="preserve"> </v>
      </c>
      <c r="K5" s="17" t="str">
        <f>IF(AND(案件確認シート!$C$42="〇",案件確認シート!D64&lt;&gt;""),"〇"," ")</f>
        <v xml:space="preserve"> </v>
      </c>
      <c r="L5" s="17" t="str">
        <f>IF(AND(案件確認シート!$C$39="〇",案件確認シート!D64&lt;&gt;""),"〇"," ")</f>
        <v xml:space="preserve"> </v>
      </c>
      <c r="M5" s="124"/>
      <c r="N5" s="17" t="str">
        <f>IF(AND(案件確認シート!$C$40="〇",案件確認シート!D64&lt;&gt;""),"〇"," ")</f>
        <v xml:space="preserve"> </v>
      </c>
      <c r="O5" s="17" t="str">
        <f>IF(AND(案件確認シート!$C$46="〇",案件確認シート!D64&lt;&gt;""),"〇"," ")</f>
        <v xml:space="preserve"> </v>
      </c>
      <c r="P5" s="17" t="str">
        <f>IF(AND(案件確認シート!$C$53="〇",案件確認シート!D64&lt;&gt;"")," "," ")</f>
        <v xml:space="preserve"> </v>
      </c>
      <c r="Q5" s="17" t="str">
        <f>IF(AND(案件確認シート!$C$29="〇",案件確認シート!D64&lt;&gt;""),"〇"," ")</f>
        <v xml:space="preserve"> </v>
      </c>
      <c r="R5" s="17" t="str">
        <f>IF(AND(案件確認シート!$C$50="〇",案件確認シート!D64&lt;&gt;""),"〇"," ")</f>
        <v xml:space="preserve"> </v>
      </c>
      <c r="S5" s="17" t="str">
        <f>IF(AND(案件確認シート!$C$51="〇",案件確認シート!D64&lt;&gt;""),"〇"," ")</f>
        <v xml:space="preserve"> </v>
      </c>
      <c r="T5" s="124"/>
      <c r="U5" s="17" t="str">
        <f>IF(AND(案件確認シート!$C$57="〇",案件確認シート!D64&lt;&gt;""),"〇"," ")</f>
        <v xml:space="preserve"> </v>
      </c>
      <c r="V5" s="17" t="str">
        <f>IF(AND(案件確認シート!$C$26="〇",案件確認シート!D64&lt;&gt;""),"〇"," ")</f>
        <v xml:space="preserve"> </v>
      </c>
      <c r="W5" s="17" t="str">
        <f>IF(AND(案件確認シート!$C$44="〇",案件確認シート!D64&lt;&gt;""),"〇"," ")</f>
        <v xml:space="preserve"> </v>
      </c>
      <c r="X5" s="17" t="str">
        <f>IF(AND(案件確認シート!$C$47="〇",案件確認シート!D64&lt;&gt;""),"〇"," ")</f>
        <v xml:space="preserve"> </v>
      </c>
      <c r="Y5" s="17" t="str">
        <f>IF(AND(案件確認シート!$C$30="〇",案件確認シート!D64&lt;&gt;""),"〇"," ")</f>
        <v xml:space="preserve"> </v>
      </c>
      <c r="Z5" s="17" t="str">
        <f>IF(AND(案件確認シート!$C$31="〇",案件確認シート!D64&lt;&gt;""),"〇"," ")</f>
        <v xml:space="preserve"> </v>
      </c>
      <c r="AA5" s="17" t="str">
        <f>IF(AND(案件確認シート!$C$33="〇",案件確認シート!D64&lt;&gt;""),"〇"," ")</f>
        <v xml:space="preserve"> </v>
      </c>
      <c r="AB5" s="124"/>
      <c r="AC5" s="17"/>
      <c r="AD5" s="17" t="str">
        <f>IF(AND(案件確認シート!$C$13="〇",案件確認シート!D64&lt;&gt;""),"〇"," ")</f>
        <v xml:space="preserve"> </v>
      </c>
      <c r="AE5" s="124"/>
      <c r="AF5" s="17" t="str">
        <f>IF(AND(案件確認シート!$C$34="〇",案件確認シート!D64&lt;&gt;""),"〇"," ")</f>
        <v xml:space="preserve"> </v>
      </c>
      <c r="AG5" s="17" t="str">
        <f>IF(AND(案件確認シート!$C$35="〇",案件確認シート!D64&lt;&gt;""),"〇"," ")</f>
        <v xml:space="preserve"> </v>
      </c>
      <c r="AH5" s="17" t="str">
        <f>IF(AND(案件確認シート!$C$14="〇",案件確認シート!D64&lt;&gt;""),"〇"," ")</f>
        <v xml:space="preserve"> </v>
      </c>
      <c r="AI5" s="17" t="str">
        <f>IF(AND(案件確認シート!$C$27="〇",案件確認シート!D64&lt;&gt;""),"〇"," ")</f>
        <v xml:space="preserve"> </v>
      </c>
      <c r="AJ5" s="17" t="str">
        <f>IF(AND(案件確認シート!$C$37="〇",案件確認シート!D64&lt;&gt;""),"〇"," ")</f>
        <v xml:space="preserve"> </v>
      </c>
      <c r="AK5" s="144"/>
      <c r="AL5" s="17" t="str">
        <f>IF(AND(案件確認シート!$C$38="〇",案件確認シート!D64&lt;&gt;""),"〇"," ")</f>
        <v xml:space="preserve"> </v>
      </c>
      <c r="AM5" s="17" t="str">
        <f>IF(AND(案件確認シート!$C$41="〇",案件確認シート!$D$64&lt;&gt;""),"〇"," ")</f>
        <v xml:space="preserve"> </v>
      </c>
      <c r="AN5" s="17" t="str">
        <f>IF(AND(案件確認シート!$C$25="〇",案件確認シート!$D$64&lt;&gt;""),"〇"," ")</f>
        <v xml:space="preserve"> </v>
      </c>
      <c r="AO5" s="17" t="str">
        <f>IF(AND(案件確認シート!$C$36="〇",案件確認シート!$D$64&lt;&gt;""),"〇"," ")</f>
        <v xml:space="preserve"> </v>
      </c>
      <c r="AP5" s="17" t="str">
        <f>IF(AND(案件確認シート!$C$22="〇",案件確認シート!$D$64&lt;&gt;""),"〇"," ")</f>
        <v xml:space="preserve"> </v>
      </c>
      <c r="AQ5" s="17" t="str">
        <f>IF(AND(案件確認シート!$C$45="〇",案件確認シート!$D$64&lt;&gt;""),"〇"," ")</f>
        <v xml:space="preserve"> </v>
      </c>
      <c r="AR5" s="17" t="str">
        <f>IF(AND(案件確認シート!$C$56="〇",案件確認シート!$D$64&lt;&gt;""),"〇"," ")</f>
        <v xml:space="preserve"> </v>
      </c>
      <c r="AS5" s="17" t="str">
        <f>IF(AND(案件確認シート!$C$32="〇",案件確認シート!$D$64&lt;&gt;""),"〇"," ")</f>
        <v xml:space="preserve"> </v>
      </c>
      <c r="AT5" s="17" t="str">
        <f>IF(AND(案件確認シート!$C$54="〇",案件確認シート!$D$64&lt;&gt;""),""," ")</f>
        <v xml:space="preserve"> </v>
      </c>
      <c r="AU5" s="17" t="str">
        <f>IF(AND(案件確認シート!$C$23="〇",案件確認シート!$D$64&lt;&gt;""),"〇"," ")</f>
        <v xml:space="preserve"> </v>
      </c>
      <c r="AV5" s="17" t="str">
        <f>IF(AND(案件確認シート!$C$16="〇",案件確認シート!$D$64&lt;&gt;""),"〇"," ")</f>
        <v xml:space="preserve"> </v>
      </c>
      <c r="AW5" s="17" t="str">
        <f>IF(AND(案件確認シート!$C$55="〇",案件確認シート!$D$64&lt;&gt;""),"〇"," ")</f>
        <v xml:space="preserve"> </v>
      </c>
      <c r="AX5" s="17" t="str">
        <f>IF(AND(案件確認シート!$C$17="〇",案件確認シート!$D$64&lt;&gt;""),"〇"," ")</f>
        <v xml:space="preserve"> </v>
      </c>
      <c r="AY5" s="17" t="str">
        <f>IF(AND(案件確認シート!$C$18="〇",案件確認シート!$D$64&lt;&gt;""),"〇"," ")</f>
        <v xml:space="preserve"> </v>
      </c>
      <c r="AZ5" s="124"/>
      <c r="BA5" s="144"/>
      <c r="BB5" s="145" t="str">
        <f>IF(AND(案件確認シート!$C$48="〇",案件確認シート!D64&lt;&gt;""),"〇"," ")</f>
        <v xml:space="preserve"> </v>
      </c>
      <c r="BC5" s="141"/>
      <c r="BD5" s="145" t="str">
        <f>IF(AND(案件確認シート!$C$49="〇",案件確認シート!$D$64&lt;&gt;""),"〇"," ")</f>
        <v xml:space="preserve"> </v>
      </c>
      <c r="BE5" s="145" t="str">
        <f>IF(AND(案件確認シート!$C$52="〇",案件確認シート!$D$64&lt;&gt;""),"〇"," ")</f>
        <v xml:space="preserve"> </v>
      </c>
    </row>
    <row r="6" spans="1:57" x14ac:dyDescent="0.15">
      <c r="A6" s="50">
        <v>1000</v>
      </c>
      <c r="B6" s="17" t="str">
        <f>IF(AND(案件確認シート!$C$24="〇",案件確認シート!D65&lt;&gt;""),"〇"," ")</f>
        <v xml:space="preserve"> </v>
      </c>
      <c r="C6" s="17" t="str">
        <f>IF(AND(案件確認シート!$C$20="〇",案件確認シート!D65&lt;&gt;""),"〇"," ")</f>
        <v xml:space="preserve"> </v>
      </c>
      <c r="D6" s="17" t="str">
        <f>IF(AND(案件確認シート!$C$21="〇",案件確認シート!D65&lt;&gt;""),"〇"," ")</f>
        <v xml:space="preserve"> </v>
      </c>
      <c r="E6" s="124"/>
      <c r="F6" s="17" t="str">
        <f>IF(AND(案件確認シート!$C$15="〇",案件確認シート!D65&lt;&gt;""),"〇"," ")</f>
        <v xml:space="preserve"> </v>
      </c>
      <c r="G6" s="17" t="str">
        <f>IF(AND(案件確認シート!$C$19="〇",案件確認シート!D65&lt;&gt;""),"〇"," ")</f>
        <v xml:space="preserve"> </v>
      </c>
      <c r="H6" s="17" t="str">
        <f>IF(AND(案件確認シート!$C$12="〇",案件確認シート!D65&lt;&gt;""),"〇"," ")</f>
        <v xml:space="preserve"> </v>
      </c>
      <c r="I6" s="17" t="str">
        <f>IF(AND(案件確認シート!$C$43="〇",案件確認シート!D65&lt;&gt;""),"〇"," ")</f>
        <v xml:space="preserve"> </v>
      </c>
      <c r="J6" s="17" t="str">
        <f>IF(AND(案件確認シート!$C$28="〇",案件確認シート!D65&lt;&gt;""),"〇"," ")</f>
        <v xml:space="preserve"> </v>
      </c>
      <c r="K6" s="17" t="str">
        <f>IF(AND(案件確認シート!$C$42="〇",案件確認シート!D65&lt;&gt;""),"〇"," ")</f>
        <v xml:space="preserve"> </v>
      </c>
      <c r="L6" s="17" t="str">
        <f>IF(AND(案件確認シート!$C$39="〇",案件確認シート!D65&lt;&gt;""),"〇"," ")</f>
        <v xml:space="preserve"> </v>
      </c>
      <c r="M6" s="124"/>
      <c r="N6" s="17" t="str">
        <f>IF(AND(案件確認シート!$C$40="〇",案件確認シート!D65&lt;&gt;""),"〇"," ")</f>
        <v xml:space="preserve"> </v>
      </c>
      <c r="O6" s="17" t="str">
        <f>IF(AND(案件確認シート!$C$46="〇",案件確認シート!D65&lt;&gt;""),"〇"," ")</f>
        <v xml:space="preserve"> </v>
      </c>
      <c r="P6" s="17" t="str">
        <f>IF(AND(案件確認シート!$C$53="〇",案件確認シート!D65&lt;&gt;"")," "," ")</f>
        <v xml:space="preserve"> </v>
      </c>
      <c r="Q6" s="17" t="str">
        <f>IF(AND(案件確認シート!$C$29="〇",案件確認シート!D65&lt;&gt;""),"〇"," ")</f>
        <v xml:space="preserve"> </v>
      </c>
      <c r="R6" s="17" t="str">
        <f>IF(AND(案件確認シート!$C$50="〇",案件確認シート!D65&lt;&gt;""),"〇"," ")</f>
        <v xml:space="preserve"> </v>
      </c>
      <c r="S6" s="17" t="str">
        <f>IF(AND(案件確認シート!$C$51="〇",案件確認シート!D65&lt;&gt;""),"〇"," ")</f>
        <v xml:space="preserve"> </v>
      </c>
      <c r="T6" s="124"/>
      <c r="U6" s="17" t="str">
        <f>IF(AND(案件確認シート!$C$57="〇",案件確認シート!D65&lt;&gt;""),"〇"," ")</f>
        <v xml:space="preserve"> </v>
      </c>
      <c r="V6" s="17" t="str">
        <f>IF(AND(案件確認シート!$C$26="〇",案件確認シート!D65&lt;&gt;""),"〇"," ")</f>
        <v xml:space="preserve"> </v>
      </c>
      <c r="W6" s="17" t="str">
        <f>IF(AND(案件確認シート!$C$44="〇",案件確認シート!D65&lt;&gt;""),"〇"," ")</f>
        <v xml:space="preserve"> </v>
      </c>
      <c r="X6" s="17" t="str">
        <f>IF(AND(案件確認シート!$C$47="〇",案件確認シート!D65&lt;&gt;""),"〇"," ")</f>
        <v xml:space="preserve"> </v>
      </c>
      <c r="Y6" s="17" t="str">
        <f>IF(AND(案件確認シート!$C$30="〇",案件確認シート!D65&lt;&gt;""),"〇"," ")</f>
        <v xml:space="preserve"> </v>
      </c>
      <c r="Z6" s="17" t="str">
        <f>IF(AND(案件確認シート!$C$31="〇",案件確認シート!D65&lt;&gt;""),"〇"," ")</f>
        <v xml:space="preserve"> </v>
      </c>
      <c r="AA6" s="17" t="str">
        <f>IF(AND(案件確認シート!$C$33="〇",案件確認シート!D65&lt;&gt;""),"〇"," ")</f>
        <v xml:space="preserve"> </v>
      </c>
      <c r="AB6" s="124"/>
      <c r="AC6" s="17"/>
      <c r="AD6" s="17" t="str">
        <f>IF(AND(案件確認シート!$C$13="〇",案件確認シート!D65&lt;&gt;""),"〇"," ")</f>
        <v xml:space="preserve"> </v>
      </c>
      <c r="AE6" s="124"/>
      <c r="AF6" s="17" t="str">
        <f>IF(AND(案件確認シート!$C$34="〇",案件確認シート!D65&lt;&gt;""),"〇"," ")</f>
        <v xml:space="preserve"> </v>
      </c>
      <c r="AG6" s="17" t="str">
        <f>IF(AND(案件確認シート!$C$35="〇",案件確認シート!D65&lt;&gt;""),"〇"," ")</f>
        <v xml:space="preserve"> </v>
      </c>
      <c r="AH6" s="17" t="str">
        <f>IF(AND(案件確認シート!$C$14="〇",案件確認シート!D65&lt;&gt;""),"〇"," ")</f>
        <v xml:space="preserve"> </v>
      </c>
      <c r="AI6" s="17" t="str">
        <f>IF(AND(案件確認シート!$C$27="〇",案件確認シート!D65&lt;&gt;""),"〇"," ")</f>
        <v xml:space="preserve"> </v>
      </c>
      <c r="AJ6" s="17" t="str">
        <f>IF(AND(案件確認シート!$C$37="〇",案件確認シート!D65&lt;&gt;""),"〇"," ")</f>
        <v xml:space="preserve"> </v>
      </c>
      <c r="AK6" s="144"/>
      <c r="AL6" s="17" t="str">
        <f>IF(AND(案件確認シート!$C$38="〇",案件確認シート!D65&lt;&gt;""),"〇"," ")</f>
        <v xml:space="preserve"> </v>
      </c>
      <c r="AM6" s="17" t="str">
        <f>IF(AND(案件確認シート!$C$41="〇",案件確認シート!$D$65&lt;&gt;""),"〇"," ")</f>
        <v xml:space="preserve"> </v>
      </c>
      <c r="AN6" s="17" t="str">
        <f>IF(AND(案件確認シート!$C$25="〇",案件確認シート!$D$65&lt;&gt;""),"〇"," ")</f>
        <v xml:space="preserve"> </v>
      </c>
      <c r="AO6" s="17" t="str">
        <f>IF(AND(案件確認シート!$C$36="〇",案件確認シート!$D$65&lt;&gt;""),"〇"," ")</f>
        <v xml:space="preserve"> </v>
      </c>
      <c r="AP6" s="17" t="str">
        <f>IF(AND(案件確認シート!$C$22="〇",案件確認シート!$D$65&lt;&gt;""),"〇"," ")</f>
        <v xml:space="preserve"> </v>
      </c>
      <c r="AQ6" s="17" t="str">
        <f>IF(AND(案件確認シート!$C$45="〇",案件確認シート!$D$65&lt;&gt;""),"〇"," ")</f>
        <v xml:space="preserve"> </v>
      </c>
      <c r="AR6" s="17" t="str">
        <f>IF(AND(案件確認シート!$C$56="〇",案件確認シート!$D$65&lt;&gt;""),"〇"," ")</f>
        <v xml:space="preserve"> </v>
      </c>
      <c r="AS6" s="17" t="str">
        <f>IF(AND(案件確認シート!$C$32="〇",案件確認シート!$D$65&lt;&gt;""),"〇"," ")</f>
        <v xml:space="preserve"> </v>
      </c>
      <c r="AT6" s="17" t="str">
        <f>IF(AND(案件確認シート!$C$54="〇",案件確認シート!$D$65&lt;&gt;""),""," ")</f>
        <v xml:space="preserve"> </v>
      </c>
      <c r="AU6" s="17" t="str">
        <f>IF(AND(案件確認シート!$C$23="〇",案件確認シート!$D$65&lt;&gt;""),"〇"," ")</f>
        <v xml:space="preserve"> </v>
      </c>
      <c r="AV6" s="17" t="str">
        <f>IF(AND(案件確認シート!$C$16="〇",案件確認シート!$D$65&lt;&gt;""),"〇"," ")</f>
        <v xml:space="preserve"> </v>
      </c>
      <c r="AW6" s="17" t="str">
        <f>IF(AND(案件確認シート!$C$55="〇",案件確認シート!$D$65&lt;&gt;""),"〇"," ")</f>
        <v xml:space="preserve"> </v>
      </c>
      <c r="AX6" s="17" t="str">
        <f>IF(AND(案件確認シート!$C$17="〇",案件確認シート!$D$65&lt;&gt;""),"〇"," ")</f>
        <v xml:space="preserve"> </v>
      </c>
      <c r="AY6" s="17" t="str">
        <f>IF(AND(案件確認シート!$C$18="〇",案件確認シート!$D$65&lt;&gt;""),"〇"," ")</f>
        <v xml:space="preserve"> </v>
      </c>
      <c r="AZ6" s="124"/>
      <c r="BA6" s="144"/>
      <c r="BB6" s="145" t="str">
        <f>IF(AND(案件確認シート!$C$48="〇",案件確認シート!D65&lt;&gt;""),"〇"," ")</f>
        <v xml:space="preserve"> </v>
      </c>
      <c r="BC6" s="141"/>
      <c r="BD6" s="145" t="str">
        <f>IF(AND(案件確認シート!$C$49="〇",案件確認シート!$D$65&lt;&gt;""),"〇"," ")</f>
        <v xml:space="preserve"> </v>
      </c>
      <c r="BE6" s="145" t="str">
        <f>IF(AND(案件確認シート!$C$52="〇",案件確認シート!$D$65&lt;&gt;""),"〇"," ")</f>
        <v xml:space="preserve"> </v>
      </c>
    </row>
    <row r="7" spans="1:57" x14ac:dyDescent="0.15">
      <c r="A7" s="50">
        <v>2000</v>
      </c>
      <c r="B7" s="17" t="str">
        <f>IF(AND(案件確認シート!$C$24="〇",案件確認シート!D66&lt;&gt;""),"〇"," ")</f>
        <v xml:space="preserve"> </v>
      </c>
      <c r="C7" s="17" t="str">
        <f>IF(AND(案件確認シート!$C$20="〇",案件確認シート!D66&lt;&gt;""),"〇"," ")</f>
        <v xml:space="preserve"> </v>
      </c>
      <c r="D7" s="17" t="str">
        <f>IF(AND(案件確認シート!$C$21="〇",案件確認シート!D66&lt;&gt;""),"〇"," ")</f>
        <v xml:space="preserve"> </v>
      </c>
      <c r="E7" s="124"/>
      <c r="F7" s="17" t="str">
        <f>IF(AND(案件確認シート!$C$15="〇",案件確認シート!D66&lt;&gt;""),"〇"," ")</f>
        <v xml:space="preserve"> </v>
      </c>
      <c r="G7" s="17" t="str">
        <f>IF(AND(案件確認シート!$C$19="〇",案件確認シート!D66&lt;&gt;""),"〇"," ")</f>
        <v xml:space="preserve"> </v>
      </c>
      <c r="H7" s="17" t="str">
        <f>IF(AND(案件確認シート!$C$12="〇",案件確認シート!D66&lt;&gt;""),"〇"," ")</f>
        <v xml:space="preserve"> </v>
      </c>
      <c r="I7" s="17" t="str">
        <f>IF(AND(案件確認シート!$C$43="〇",案件確認シート!D66&lt;&gt;""),"〇"," ")</f>
        <v xml:space="preserve"> </v>
      </c>
      <c r="J7" s="17" t="str">
        <f>IF(AND(案件確認シート!$C$28="〇",案件確認シート!D66&lt;&gt;""),"〇"," ")</f>
        <v xml:space="preserve"> </v>
      </c>
      <c r="K7" s="17" t="str">
        <f>IF(AND(案件確認シート!$C$42="〇",案件確認シート!D66&lt;&gt;""),"〇"," ")</f>
        <v xml:space="preserve"> </v>
      </c>
      <c r="L7" s="17" t="str">
        <f>IF(AND(案件確認シート!$C$39="〇",案件確認シート!D66&lt;&gt;""),"〇"," ")</f>
        <v xml:space="preserve"> </v>
      </c>
      <c r="M7" s="124"/>
      <c r="N7" s="17" t="str">
        <f>IF(AND(案件確認シート!$C$40="〇",案件確認シート!D66&lt;&gt;""),"〇"," ")</f>
        <v xml:space="preserve"> </v>
      </c>
      <c r="O7" s="17" t="str">
        <f>IF(AND(案件確認シート!$C$46="〇",案件確認シート!D66&lt;&gt;""),"〇"," ")</f>
        <v xml:space="preserve"> </v>
      </c>
      <c r="P7" s="17" t="str">
        <f>IF(AND(案件確認シート!$C$53="〇",案件確認シート!D66&lt;&gt;"")," "," ")</f>
        <v xml:space="preserve"> </v>
      </c>
      <c r="Q7" s="17" t="str">
        <f>IF(AND(案件確認シート!$C$29="〇",案件確認シート!D66&lt;&gt;""),"〇"," ")</f>
        <v xml:space="preserve"> </v>
      </c>
      <c r="R7" s="17" t="str">
        <f>IF(AND(案件確認シート!$C$50="〇",案件確認シート!D66&lt;&gt;""),"〇"," ")</f>
        <v xml:space="preserve"> </v>
      </c>
      <c r="S7" s="17" t="str">
        <f>IF(AND(案件確認シート!$C$51="〇",案件確認シート!D66&lt;&gt;""),"〇"," ")</f>
        <v xml:space="preserve"> </v>
      </c>
      <c r="T7" s="124"/>
      <c r="U7" s="17" t="str">
        <f>IF(AND(案件確認シート!$C$57="〇",案件確認シート!D66&lt;&gt;""),"〇"," ")</f>
        <v xml:space="preserve"> </v>
      </c>
      <c r="V7" s="17" t="str">
        <f>IF(AND(案件確認シート!$C$26="〇",案件確認シート!D66&lt;&gt;""),"〇"," ")</f>
        <v xml:space="preserve"> </v>
      </c>
      <c r="W7" s="17" t="str">
        <f>IF(AND(案件確認シート!$C$44="〇",案件確認シート!D66&lt;&gt;""),"〇"," ")</f>
        <v xml:space="preserve"> </v>
      </c>
      <c r="X7" s="17" t="str">
        <f>IF(AND(案件確認シート!$C$47="〇",案件確認シート!D66&lt;&gt;""),"〇"," ")</f>
        <v xml:space="preserve"> </v>
      </c>
      <c r="Y7" s="17" t="str">
        <f>IF(AND(案件確認シート!$C$30="〇",案件確認シート!D66&lt;&gt;""),"〇"," ")</f>
        <v xml:space="preserve"> </v>
      </c>
      <c r="Z7" s="17" t="str">
        <f>IF(AND(案件確認シート!$C$31="〇",案件確認シート!D66&lt;&gt;""),"〇"," ")</f>
        <v xml:space="preserve"> </v>
      </c>
      <c r="AA7" s="17" t="str">
        <f>IF(AND(案件確認シート!$C$33="〇",案件確認シート!D66&lt;&gt;""),"〇"," ")</f>
        <v xml:space="preserve"> </v>
      </c>
      <c r="AB7" s="124"/>
      <c r="AC7" s="17"/>
      <c r="AD7" s="17" t="str">
        <f>IF(AND(案件確認シート!$C$13="〇",案件確認シート!D66&lt;&gt;""),"〇"," ")</f>
        <v xml:space="preserve"> </v>
      </c>
      <c r="AE7" s="124"/>
      <c r="AF7" s="17" t="str">
        <f>IF(AND(案件確認シート!$C$34="〇",案件確認シート!D66&lt;&gt;""),"〇"," ")</f>
        <v xml:space="preserve"> </v>
      </c>
      <c r="AG7" s="17" t="str">
        <f>IF(AND(案件確認シート!$C$35="〇",案件確認シート!D66&lt;&gt;""),"〇"," ")</f>
        <v xml:space="preserve"> </v>
      </c>
      <c r="AH7" s="17" t="str">
        <f>IF(AND(案件確認シート!$C$14="〇",案件確認シート!D66&lt;&gt;""),"〇"," ")</f>
        <v xml:space="preserve"> </v>
      </c>
      <c r="AI7" s="17" t="str">
        <f>IF(AND(案件確認シート!$C$27="〇",案件確認シート!D66&lt;&gt;""),"〇"," ")</f>
        <v xml:space="preserve"> </v>
      </c>
      <c r="AJ7" s="17" t="str">
        <f>IF(AND(案件確認シート!$C$37="〇",案件確認シート!D66&lt;&gt;""),"〇"," ")</f>
        <v xml:space="preserve"> </v>
      </c>
      <c r="AK7" s="144"/>
      <c r="AL7" s="17" t="str">
        <f>IF(AND(案件確認シート!$C$38="〇",案件確認シート!D66&lt;&gt;""),"〇"," ")</f>
        <v xml:space="preserve"> </v>
      </c>
      <c r="AM7" s="17" t="str">
        <f>IF(AND(案件確認シート!$C$41="〇",案件確認シート!$D$66&lt;&gt;""),"〇"," ")</f>
        <v xml:space="preserve"> </v>
      </c>
      <c r="AN7" s="17" t="str">
        <f>IF(AND(案件確認シート!$C$25="〇",案件確認シート!$D$66&lt;&gt;""),"〇"," ")</f>
        <v xml:space="preserve"> </v>
      </c>
      <c r="AO7" s="17" t="str">
        <f>IF(AND(案件確認シート!$C$36="〇",案件確認シート!$D$66&lt;&gt;""),"〇"," ")</f>
        <v xml:space="preserve"> </v>
      </c>
      <c r="AP7" s="17" t="str">
        <f>IF(AND(案件確認シート!$C$22="〇",案件確認シート!$D$66&lt;&gt;""),"〇"," ")</f>
        <v xml:space="preserve"> </v>
      </c>
      <c r="AQ7" s="17" t="str">
        <f>IF(AND(案件確認シート!$C$45="〇",案件確認シート!$D$66&lt;&gt;""),"〇"," ")</f>
        <v xml:space="preserve"> </v>
      </c>
      <c r="AR7" s="17" t="str">
        <f>IF(AND(案件確認シート!$C$56="〇",案件確認シート!$D$66&lt;&gt;""),"〇"," ")</f>
        <v xml:space="preserve"> </v>
      </c>
      <c r="AS7" s="17" t="str">
        <f>IF(AND(案件確認シート!$C$32="〇",案件確認シート!$D$66&lt;&gt;""),""," ")</f>
        <v xml:space="preserve"> </v>
      </c>
      <c r="AT7" s="17" t="str">
        <f>IF(AND(案件確認シート!$C$54="〇",案件確認シート!$D$66&lt;&gt;""),""," ")</f>
        <v xml:space="preserve"> </v>
      </c>
      <c r="AU7" s="17" t="str">
        <f>IF(AND(案件確認シート!$C$23="〇",案件確認シート!$D$66&lt;&gt;""),"〇"," ")</f>
        <v xml:space="preserve"> </v>
      </c>
      <c r="AV7" s="17" t="str">
        <f>IF(AND(案件確認シート!$C$16="〇",案件確認シート!$D$66&lt;&gt;""),"〇"," ")</f>
        <v xml:space="preserve"> </v>
      </c>
      <c r="AW7" s="17" t="str">
        <f>IF(AND(案件確認シート!$C$55="〇",案件確認シート!$D$66&lt;&gt;""),"〇"," ")</f>
        <v xml:space="preserve"> </v>
      </c>
      <c r="AX7" s="17" t="str">
        <f>IF(AND(案件確認シート!$C$17="〇",案件確認シート!$D$66&lt;&gt;""),"〇"," ")</f>
        <v xml:space="preserve"> </v>
      </c>
      <c r="AY7" s="17" t="str">
        <f>IF(AND(案件確認シート!$C$18="〇",案件確認シート!$D$66&lt;&gt;""),"〇"," ")</f>
        <v xml:space="preserve"> </v>
      </c>
      <c r="AZ7" s="124"/>
      <c r="BA7" s="144"/>
      <c r="BB7" s="145" t="str">
        <f>IF(AND(案件確認シート!$C$48="〇",案件確認シート!D66&lt;&gt;""),"〇"," ")</f>
        <v xml:space="preserve"> </v>
      </c>
      <c r="BC7" s="141"/>
      <c r="BD7" s="145" t="str">
        <f>IF(AND(案件確認シート!$C$49="〇",案件確認シート!$D$66&lt;&gt;""),"〇"," ")</f>
        <v xml:space="preserve"> </v>
      </c>
      <c r="BE7" s="145" t="str">
        <f>IF(AND(案件確認シート!$C$52="〇",案件確認シート!$D$66&lt;&gt;""),"〇"," ")</f>
        <v xml:space="preserve"> </v>
      </c>
    </row>
    <row r="8" spans="1:57" x14ac:dyDescent="0.15">
      <c r="A8" s="50">
        <v>3000</v>
      </c>
      <c r="B8" s="17" t="str">
        <f>IF(AND(案件確認シート!$C$24="〇",案件確認シート!D67&lt;&gt;""),"〇"," ")</f>
        <v xml:space="preserve"> </v>
      </c>
      <c r="C8" s="17" t="str">
        <f>IF(AND(案件確認シート!$C$20="〇",案件確認シート!D67&lt;&gt;""),"〇"," ")</f>
        <v xml:space="preserve"> </v>
      </c>
      <c r="D8" s="17" t="str">
        <f>IF(AND(案件確認シート!$C$21="〇",案件確認シート!D67&lt;&gt;""),"〇"," ")</f>
        <v xml:space="preserve"> </v>
      </c>
      <c r="E8" s="124"/>
      <c r="F8" s="17" t="str">
        <f>IF(AND(案件確認シート!$C$15="〇",案件確認シート!D67&lt;&gt;""),"〇"," ")</f>
        <v xml:space="preserve"> </v>
      </c>
      <c r="G8" s="17" t="str">
        <f>IF(AND(案件確認シート!$C$19="〇",案件確認シート!D67&lt;&gt;""),"〇"," ")</f>
        <v xml:space="preserve"> </v>
      </c>
      <c r="H8" s="17" t="str">
        <f>IF(AND(案件確認シート!$C$12="〇",案件確認シート!D67&lt;&gt;""),"〇"," ")</f>
        <v xml:space="preserve"> </v>
      </c>
      <c r="I8" s="17" t="str">
        <f>IF(AND(案件確認シート!$C$43="〇",案件確認シート!D67&lt;&gt;""),"〇"," ")</f>
        <v xml:space="preserve"> </v>
      </c>
      <c r="J8" s="17" t="str">
        <f>IF(AND(案件確認シート!$C$28="〇",案件確認シート!D67&lt;&gt;""),"〇"," ")</f>
        <v xml:space="preserve"> </v>
      </c>
      <c r="K8" s="17" t="str">
        <f>IF(AND(案件確認シート!$C$42="〇",案件確認シート!D67&lt;&gt;""),"〇"," ")</f>
        <v xml:space="preserve"> </v>
      </c>
      <c r="L8" s="17" t="str">
        <f>IF(AND(案件確認シート!$C$39="〇",案件確認シート!D67&lt;&gt;""),"〇"," ")</f>
        <v xml:space="preserve"> </v>
      </c>
      <c r="M8" s="124"/>
      <c r="N8" s="17" t="str">
        <f>IF(AND(案件確認シート!$C$40="〇",案件確認シート!D67&lt;&gt;""),"〇"," ")</f>
        <v xml:space="preserve"> </v>
      </c>
      <c r="O8" s="17" t="str">
        <f>IF(AND(案件確認シート!$C$46="〇",案件確認シート!D67&lt;&gt;""),"〇"," ")</f>
        <v xml:space="preserve"> </v>
      </c>
      <c r="P8" s="17" t="str">
        <f>IF(AND(案件確認シート!$C$53="〇",案件確認シート!D67&lt;&gt;"")," "," ")</f>
        <v xml:space="preserve"> </v>
      </c>
      <c r="Q8" s="17" t="str">
        <f>IF(AND(案件確認シート!$C$29="〇",案件確認シート!D67&lt;&gt;""),"〇"," ")</f>
        <v xml:space="preserve"> </v>
      </c>
      <c r="R8" s="17" t="str">
        <f>IF(AND(案件確認シート!$C$50="〇",案件確認シート!D67&lt;&gt;""),"〇"," ")</f>
        <v xml:space="preserve"> </v>
      </c>
      <c r="S8" s="17" t="str">
        <f>IF(AND(案件確認シート!$C$51="〇",案件確認シート!D67&lt;&gt;""),"〇"," ")</f>
        <v xml:space="preserve"> </v>
      </c>
      <c r="T8" s="124"/>
      <c r="U8" s="17" t="str">
        <f>IF(AND(案件確認シート!$C$57="〇",案件確認シート!D67&lt;&gt;""),"〇"," ")</f>
        <v xml:space="preserve"> </v>
      </c>
      <c r="V8" s="17" t="str">
        <f>IF(AND(案件確認シート!$C$26="〇",案件確認シート!D67&lt;&gt;""),"〇"," ")</f>
        <v xml:space="preserve"> </v>
      </c>
      <c r="W8" s="17" t="str">
        <f>IF(AND(案件確認シート!$C$44="〇",案件確認シート!D67&lt;&gt;""),"〇"," ")</f>
        <v xml:space="preserve"> </v>
      </c>
      <c r="X8" s="17" t="str">
        <f>IF(AND(案件確認シート!$C$47="〇",案件確認シート!D67&lt;&gt;""),"〇"," ")</f>
        <v xml:space="preserve"> </v>
      </c>
      <c r="Y8" s="17" t="str">
        <f>IF(AND(案件確認シート!$C$30="〇",案件確認シート!D67&lt;&gt;""),"〇"," ")</f>
        <v xml:space="preserve"> </v>
      </c>
      <c r="Z8" s="17" t="str">
        <f>IF(AND(案件確認シート!$C$31="〇",案件確認シート!D67&lt;&gt;""),"〇"," ")</f>
        <v xml:space="preserve"> </v>
      </c>
      <c r="AA8" s="17" t="str">
        <f>IF(AND(案件確認シート!$C$33="〇",案件確認シート!D67&lt;&gt;""),"〇"," ")</f>
        <v xml:space="preserve"> </v>
      </c>
      <c r="AB8" s="124"/>
      <c r="AC8" s="17"/>
      <c r="AD8" s="17" t="str">
        <f>IF(AND(案件確認シート!$C$13="〇",案件確認シート!D67&lt;&gt;""),"〇"," ")</f>
        <v xml:space="preserve"> </v>
      </c>
      <c r="AE8" s="124"/>
      <c r="AF8" s="17" t="str">
        <f>IF(AND(案件確認シート!$C$34="〇",案件確認シート!D67&lt;&gt;""),"〇"," ")</f>
        <v xml:space="preserve"> </v>
      </c>
      <c r="AG8" s="17" t="str">
        <f>IF(AND(案件確認シート!$C$35="〇",案件確認シート!D67&lt;&gt;""),"〇"," ")</f>
        <v xml:space="preserve"> </v>
      </c>
      <c r="AH8" s="17" t="str">
        <f>IF(AND(案件確認シート!$C$14="〇",案件確認シート!D67&lt;&gt;""),"〇"," ")</f>
        <v xml:space="preserve"> </v>
      </c>
      <c r="AI8" s="17" t="str">
        <f>IF(AND(案件確認シート!$C$27="〇",案件確認シート!D67&lt;&gt;""),"〇"," ")</f>
        <v xml:space="preserve"> </v>
      </c>
      <c r="AJ8" s="17" t="str">
        <f>IF(AND(案件確認シート!$C$37="〇",案件確認シート!D67&lt;&gt;""),"〇"," ")</f>
        <v xml:space="preserve"> </v>
      </c>
      <c r="AK8" s="144"/>
      <c r="AL8" s="17" t="str">
        <f>IF(AND(案件確認シート!$C$38="〇",案件確認シート!D67&lt;&gt;""),""," ")</f>
        <v xml:space="preserve"> </v>
      </c>
      <c r="AM8" s="17" t="str">
        <f>IF(AND(案件確認シート!$C$41="〇",案件確認シート!$D$67&lt;&gt;""),"〇"," ")</f>
        <v xml:space="preserve"> </v>
      </c>
      <c r="AN8" s="17" t="str">
        <f>IF(AND(案件確認シート!$C$25="〇",案件確認シート!$D$67&lt;&gt;""),"〇"," ")</f>
        <v xml:space="preserve"> </v>
      </c>
      <c r="AO8" s="17" t="str">
        <f>IF(AND(案件確認シート!$C$36="〇",案件確認シート!$D$67&lt;&gt;""),"〇"," ")</f>
        <v xml:space="preserve"> </v>
      </c>
      <c r="AP8" s="17" t="str">
        <f>IF(AND(案件確認シート!$C$22="〇",案件確認シート!$D$67&lt;&gt;""),"〇"," ")</f>
        <v xml:space="preserve"> </v>
      </c>
      <c r="AQ8" s="17" t="str">
        <f>IF(AND(案件確認シート!$C$45="〇",案件確認シート!$D$67&lt;&gt;""),"〇"," ")</f>
        <v xml:space="preserve"> </v>
      </c>
      <c r="AR8" s="17" t="str">
        <f>IF(AND(案件確認シート!$C$56="〇",案件確認シート!$D$67&lt;&gt;""),"〇"," ")</f>
        <v xml:space="preserve"> </v>
      </c>
      <c r="AS8" s="17" t="str">
        <f>IF(AND(案件確認シート!$C$32="〇",案件確認シート!$D$67&lt;&gt;""),""," ")</f>
        <v xml:space="preserve"> </v>
      </c>
      <c r="AT8" s="17" t="str">
        <f>IF(AND(案件確認シート!$C$54="〇",案件確認シート!$D$67&lt;&gt;""),""," ")</f>
        <v xml:space="preserve"> </v>
      </c>
      <c r="AU8" s="17" t="str">
        <f>IF(AND(案件確認シート!$C$23="〇",案件確認シート!$D$67&lt;&gt;""),"〇"," ")</f>
        <v xml:space="preserve"> </v>
      </c>
      <c r="AV8" s="17" t="str">
        <f>IF(AND(案件確認シート!$C$16="〇",案件確認シート!$D$67&lt;&gt;""),"〇"," ")</f>
        <v xml:space="preserve"> </v>
      </c>
      <c r="AW8" s="17" t="str">
        <f>IF(AND(案件確認シート!$C$55="〇",案件確認シート!$D$67&lt;&gt;""),"〇"," ")</f>
        <v xml:space="preserve"> </v>
      </c>
      <c r="AX8" s="17" t="str">
        <f>IF(AND(案件確認シート!$C$17="〇",案件確認シート!$D$67&lt;&gt;""),""," ")</f>
        <v xml:space="preserve"> </v>
      </c>
      <c r="AY8" s="17" t="str">
        <f>IF(AND(案件確認シート!$C$18="〇",案件確認シート!$D$67&lt;&gt;""),"〇"," ")</f>
        <v xml:space="preserve"> </v>
      </c>
      <c r="AZ8" s="124"/>
      <c r="BA8" s="144"/>
      <c r="BB8" s="145" t="str">
        <f>IF(AND(案件確認シート!$C$48="〇",案件確認シート!D67&lt;&gt;""),"〇"," ")</f>
        <v xml:space="preserve"> </v>
      </c>
      <c r="BC8" s="141"/>
      <c r="BD8" s="145" t="str">
        <f>IF(AND(案件確認シート!$C$49="〇",案件確認シート!$D$67&lt;&gt;""),"〇"," ")</f>
        <v xml:space="preserve"> </v>
      </c>
      <c r="BE8" s="145" t="str">
        <f>IF(AND(案件確認シート!$C$52="〇",案件確認シート!$D$67&lt;&gt;""),"〇"," ")</f>
        <v xml:space="preserve"> </v>
      </c>
    </row>
    <row r="9" spans="1:57" x14ac:dyDescent="0.15">
      <c r="A9" s="50">
        <v>5000</v>
      </c>
      <c r="B9" s="17" t="str">
        <f>IF(AND(案件確認シート!$C$24="〇",案件確認シート!D68&lt;&gt;""),"〇"," ")</f>
        <v xml:space="preserve"> </v>
      </c>
      <c r="C9" s="17" t="str">
        <f>IF(AND(案件確認シート!$C$20="〇",案件確認シート!D68&lt;&gt;""),"〇"," ")</f>
        <v xml:space="preserve"> </v>
      </c>
      <c r="D9" s="17" t="str">
        <f>IF(AND(案件確認シート!$C$21="〇",案件確認シート!D68&lt;&gt;""),"〇"," ")</f>
        <v xml:space="preserve"> </v>
      </c>
      <c r="E9" s="124"/>
      <c r="F9" s="17" t="str">
        <f>IF(AND(案件確認シート!$C$15="〇",案件確認シート!D68&lt;&gt;""),"〇"," ")</f>
        <v xml:space="preserve"> </v>
      </c>
      <c r="G9" s="17" t="str">
        <f>IF(AND(案件確認シート!$C$19="〇",案件確認シート!D68&lt;&gt;""),"〇"," ")</f>
        <v xml:space="preserve"> </v>
      </c>
      <c r="H9" s="17" t="str">
        <f>IF(AND(案件確認シート!$C$12="〇",案件確認シート!D68&lt;&gt;""),"〇"," ")</f>
        <v xml:space="preserve"> </v>
      </c>
      <c r="I9" s="17" t="str">
        <f>IF(AND(案件確認シート!$C$43="〇",案件確認シート!D68&lt;&gt;""),"〇"," ")</f>
        <v xml:space="preserve"> </v>
      </c>
      <c r="J9" s="17" t="str">
        <f>IF(AND(案件確認シート!$C$28="〇",案件確認シート!D68&lt;&gt;""),"〇"," ")</f>
        <v xml:space="preserve"> </v>
      </c>
      <c r="K9" s="17" t="str">
        <f>IF(AND(案件確認シート!$C$42="〇",案件確認シート!D68&lt;&gt;""),"〇"," ")</f>
        <v xml:space="preserve"> </v>
      </c>
      <c r="L9" s="17" t="str">
        <f>IF(AND(案件確認シート!$C$39="〇",案件確認シート!D68&lt;&gt;""),"〇"," ")</f>
        <v xml:space="preserve"> </v>
      </c>
      <c r="M9" s="124"/>
      <c r="N9" s="17" t="str">
        <f>IF(AND(案件確認シート!$C$40="〇",案件確認シート!D68&lt;&gt;""),"〇"," ")</f>
        <v xml:space="preserve"> </v>
      </c>
      <c r="O9" s="17" t="str">
        <f>IF(AND(案件確認シート!$C$46="〇",案件確認シート!D68&lt;&gt;""),"〇"," ")</f>
        <v xml:space="preserve"> </v>
      </c>
      <c r="P9" s="17" t="str">
        <f>IF(AND(案件確認シート!$C$53="〇",案件確認シート!D68&lt;&gt;""),"〇"," ")</f>
        <v xml:space="preserve"> </v>
      </c>
      <c r="Q9" s="17" t="str">
        <f>IF(AND(案件確認シート!$C$29="〇",案件確認シート!D68&lt;&gt;""),"〇"," ")</f>
        <v xml:space="preserve"> </v>
      </c>
      <c r="R9" s="17" t="str">
        <f>IF(AND(案件確認シート!$C$50="〇",案件確認シート!D68&lt;&gt;""),"〇"," ")</f>
        <v xml:space="preserve"> </v>
      </c>
      <c r="S9" s="17" t="str">
        <f>IF(AND(案件確認シート!$C$51="〇",案件確認シート!D68&lt;&gt;""),"〇"," ")</f>
        <v xml:space="preserve"> </v>
      </c>
      <c r="T9" s="124"/>
      <c r="U9" s="17" t="str">
        <f>IF(AND(案件確認シート!$C$57="〇",案件確認シート!D68&lt;&gt;""),"〇"," ")</f>
        <v xml:space="preserve"> </v>
      </c>
      <c r="V9" s="17" t="str">
        <f>IF(AND(案件確認シート!$C$26="〇",案件確認シート!D68&lt;&gt;""),"〇"," ")</f>
        <v xml:space="preserve"> </v>
      </c>
      <c r="W9" s="17" t="str">
        <f>IF(AND(案件確認シート!$C$44="〇",案件確認シート!D68&lt;&gt;""),"〇"," ")</f>
        <v xml:space="preserve"> </v>
      </c>
      <c r="X9" s="17" t="str">
        <f>IF(AND(案件確認シート!$C$47="〇",案件確認シート!D68&lt;&gt;""),"〇"," ")</f>
        <v xml:space="preserve"> </v>
      </c>
      <c r="Y9" s="17" t="str">
        <f>IF(AND(案件確認シート!$C$30="〇",案件確認シート!D68&lt;&gt;"")," "," ")</f>
        <v xml:space="preserve"> </v>
      </c>
      <c r="Z9" s="17" t="str">
        <f>IF(AND(案件確認シート!$C$31="〇",案件確認シート!D68&lt;&gt;""),"〇"," ")</f>
        <v xml:space="preserve"> </v>
      </c>
      <c r="AA9" s="17" t="str">
        <f>IF(AND(案件確認シート!$C$33="〇",案件確認シート!D68&lt;&gt;""),"〇"," ")</f>
        <v xml:space="preserve"> </v>
      </c>
      <c r="AB9" s="124"/>
      <c r="AC9" s="17"/>
      <c r="AD9" s="17" t="str">
        <f>IF(AND(案件確認シート!$C$13="〇",案件確認シート!D68&lt;&gt;""),"〇"," ")</f>
        <v xml:space="preserve"> </v>
      </c>
      <c r="AE9" s="124"/>
      <c r="AF9" s="17" t="str">
        <f>IF(AND(案件確認シート!$C$34="〇",案件確認シート!D68&lt;&gt;""),"〇"," ")</f>
        <v xml:space="preserve"> </v>
      </c>
      <c r="AG9" s="17" t="str">
        <f>IF(AND(案件確認シート!$C$35="〇",案件確認シート!D68&lt;&gt;""),"〇"," ")</f>
        <v xml:space="preserve"> </v>
      </c>
      <c r="AH9" s="17" t="str">
        <f>IF(AND(案件確認シート!$C$14="〇",案件確認シート!D68&lt;&gt;""),"〇"," ")</f>
        <v xml:space="preserve"> </v>
      </c>
      <c r="AI9" s="17" t="str">
        <f>IF(AND(案件確認シート!$C$27="〇",案件確認シート!D68&lt;&gt;""),"〇"," ")</f>
        <v xml:space="preserve"> </v>
      </c>
      <c r="AJ9" s="17" t="str">
        <f>IF(AND(案件確認シート!$C$37="〇",案件確認シート!D68&lt;&gt;""),"〇"," ")</f>
        <v xml:space="preserve"> </v>
      </c>
      <c r="AK9" s="144"/>
      <c r="AL9" s="17" t="str">
        <f>IF(AND(案件確認シート!$C$38="〇",案件確認シート!D68&lt;&gt;""),""," ")</f>
        <v xml:space="preserve"> </v>
      </c>
      <c r="AM9" s="17" t="str">
        <f>IF(AND(案件確認シート!$C$41="〇",案件確認シート!$D$68&lt;&gt;""),"〇"," ")</f>
        <v xml:space="preserve"> </v>
      </c>
      <c r="AN9" s="17" t="str">
        <f>IF(AND(案件確認シート!$C$25="〇",案件確認シート!$D$68&lt;&gt;""),"〇"," ")</f>
        <v xml:space="preserve"> </v>
      </c>
      <c r="AO9" s="17" t="str">
        <f>IF(AND(案件確認シート!$C$36="〇",案件確認シート!$D$68&lt;&gt;""),"〇"," ")</f>
        <v xml:space="preserve"> </v>
      </c>
      <c r="AP9" s="17" t="str">
        <f>IF(AND(案件確認シート!$C$22="〇",案件確認シート!$D$68&lt;&gt;""),"〇"," ")</f>
        <v xml:space="preserve"> </v>
      </c>
      <c r="AQ9" s="17" t="str">
        <f>IF(AND(案件確認シート!$C$45="〇",案件確認シート!$D$68&lt;&gt;""),"〇"," ")</f>
        <v xml:space="preserve"> </v>
      </c>
      <c r="AR9" s="17" t="str">
        <f>IF(AND(案件確認シート!$C$56="〇",案件確認シート!$D$68&lt;&gt;""),"〇"," ")</f>
        <v xml:space="preserve"> </v>
      </c>
      <c r="AS9" s="17" t="str">
        <f>IF(AND(案件確認シート!$C$32="〇",案件確認シート!$D$68&lt;&gt;""),""," ")</f>
        <v xml:space="preserve"> </v>
      </c>
      <c r="AT9" s="17" t="str">
        <f>IF(AND(案件確認シート!$C$54="〇",案件確認シート!$D$68&lt;&gt;""),"〇"," ")</f>
        <v xml:space="preserve"> </v>
      </c>
      <c r="AU9" s="17" t="str">
        <f>IF(AND(案件確認シート!$C$23="〇",案件確認シート!$D$68&lt;&gt;""),"〇"," ")</f>
        <v xml:space="preserve"> </v>
      </c>
      <c r="AV9" s="17"/>
      <c r="AW9" s="17" t="str">
        <f>IF(AND(案件確認シート!$C$55="〇",案件確認シート!$D$68&lt;&gt;""),"〇"," ")</f>
        <v xml:space="preserve"> </v>
      </c>
      <c r="AX9" s="17" t="str">
        <f>IF(AND(案件確認シート!$C$17="〇",案件確認シート!$D$68&lt;&gt;""),""," ")</f>
        <v xml:space="preserve"> </v>
      </c>
      <c r="AY9" s="17" t="str">
        <f>IF(AND(案件確認シート!$C$18="〇",案件確認シート!$D$68&lt;&gt;""),""," ")</f>
        <v xml:space="preserve"> </v>
      </c>
      <c r="AZ9" s="124"/>
      <c r="BA9" s="144"/>
      <c r="BB9" s="145" t="str">
        <f>IF(AND(案件確認シート!$C$48="〇",案件確認シート!D68&lt;&gt;""),""," ")</f>
        <v xml:space="preserve"> </v>
      </c>
      <c r="BC9" s="141"/>
      <c r="BD9" s="145" t="str">
        <f>IF(AND(案件確認シート!$C$49="〇",案件確認シート!$D$68&lt;&gt;""),"〇"," ")</f>
        <v xml:space="preserve"> </v>
      </c>
      <c r="BE9" s="145" t="str">
        <f>IF(AND(案件確認シート!$C$52="〇",案件確認シート!$D$68&lt;&gt;""),"〇"," ")</f>
        <v xml:space="preserve"> </v>
      </c>
    </row>
    <row r="10" spans="1:57" x14ac:dyDescent="0.15">
      <c r="A10" s="50">
        <v>10000</v>
      </c>
      <c r="B10" s="17" t="str">
        <f>IF(AND(案件確認シート!$C$24="〇",案件確認シート!D69&lt;&gt;""),"〇"," ")</f>
        <v xml:space="preserve"> </v>
      </c>
      <c r="C10" s="17" t="str">
        <f>IF(AND(案件確認シート!$C$20="〇",案件確認シート!D69&lt;&gt;""),"〇"," ")</f>
        <v xml:space="preserve"> </v>
      </c>
      <c r="D10" s="17" t="str">
        <f>IF(AND(案件確認シート!$C$21="〇",案件確認シート!D69&lt;&gt;""),"〇"," ")</f>
        <v xml:space="preserve"> </v>
      </c>
      <c r="E10" s="124"/>
      <c r="F10" s="17" t="str">
        <f>IF(AND(案件確認シート!$C$15="〇",案件確認シート!D69&lt;&gt;""),"〇"," ")</f>
        <v xml:space="preserve"> </v>
      </c>
      <c r="G10" s="17" t="str">
        <f>IF(AND(案件確認シート!$C$19="〇",案件確認シート!D69&lt;&gt;""),"〇"," ")</f>
        <v xml:space="preserve"> </v>
      </c>
      <c r="H10" s="17" t="str">
        <f>IF(AND(案件確認シート!$C$12="〇",案件確認シート!D69&lt;&gt;""),"〇"," ")</f>
        <v xml:space="preserve"> </v>
      </c>
      <c r="I10" s="17" t="str">
        <f>IF(AND(案件確認シート!$C$43="〇",案件確認シート!D69&lt;&gt;""),"〇"," ")</f>
        <v xml:space="preserve"> </v>
      </c>
      <c r="J10" s="17" t="str">
        <f>IF(AND(案件確認シート!$C$28="〇",案件確認シート!D69&lt;&gt;""),"〇"," ")</f>
        <v xml:space="preserve"> </v>
      </c>
      <c r="K10" s="17" t="str">
        <f>IF(AND(案件確認シート!$C$42="〇",案件確認シート!D69&lt;&gt;""),"〇"," ")</f>
        <v xml:space="preserve"> </v>
      </c>
      <c r="L10" s="17" t="str">
        <f>IF(AND(案件確認シート!$C$39="〇",案件確認シート!D69&lt;&gt;""),"〇"," ")</f>
        <v xml:space="preserve"> </v>
      </c>
      <c r="M10" s="124"/>
      <c r="N10" s="17" t="str">
        <f>IF(AND(案件確認シート!$C$40="〇",案件確認シート!D69&lt;&gt;""),"〇"," ")</f>
        <v xml:space="preserve"> </v>
      </c>
      <c r="O10" s="17" t="str">
        <f>IF(AND(案件確認シート!$C$46="〇",案件確認シート!D69&lt;&gt;""),"〇"," ")</f>
        <v xml:space="preserve"> </v>
      </c>
      <c r="P10" s="17" t="str">
        <f>IF(AND(案件確認シート!$C$53="〇",案件確認シート!D69&lt;&gt;""),"〇"," ")</f>
        <v xml:space="preserve"> </v>
      </c>
      <c r="Q10" s="17" t="str">
        <f>IF(AND(案件確認シート!$C$29="〇",案件確認シート!D69&lt;&gt;""),"〇"," ")</f>
        <v xml:space="preserve"> </v>
      </c>
      <c r="R10" s="17" t="str">
        <f>IF(AND(案件確認シート!$C$50="〇",案件確認シート!D69&lt;&gt;""),"〇"," ")</f>
        <v xml:space="preserve"> </v>
      </c>
      <c r="S10" s="17" t="str">
        <f>IF(AND(案件確認シート!$C$51="〇",案件確認シート!D69&lt;&gt;""),"〇"," ")</f>
        <v xml:space="preserve"> </v>
      </c>
      <c r="T10" s="124"/>
      <c r="U10" s="17" t="str">
        <f>IF(AND(案件確認シート!$C$57="〇",案件確認シート!D69&lt;&gt;""),"〇"," ")</f>
        <v xml:space="preserve"> </v>
      </c>
      <c r="V10" s="17" t="str">
        <f>IF(AND(案件確認シート!$C$26="〇",案件確認シート!D69&lt;&gt;""),"〇"," ")</f>
        <v xml:space="preserve"> </v>
      </c>
      <c r="W10" s="17" t="str">
        <f>IF(AND(案件確認シート!$C$44="〇",案件確認シート!D69&lt;&gt;""),"〇"," ")</f>
        <v xml:space="preserve"> </v>
      </c>
      <c r="X10" s="17" t="str">
        <f>IF(AND(案件確認シート!$C$47="〇",案件確認シート!D69&lt;&gt;""),"〇"," ")</f>
        <v xml:space="preserve"> </v>
      </c>
      <c r="Y10" s="17" t="str">
        <f>IF(AND(案件確認シート!$C$30="〇",案件確認シート!D69&lt;&gt;"")," "," ")</f>
        <v xml:space="preserve"> </v>
      </c>
      <c r="Z10" s="17" t="str">
        <f>IF(AND(案件確認シート!$C$31="〇",案件確認シート!D69&lt;&gt;""),"〇"," ")</f>
        <v xml:space="preserve"> </v>
      </c>
      <c r="AA10" s="17" t="str">
        <f>IF(AND(案件確認シート!$C$33="〇",案件確認シート!D69&lt;&gt;""),"〇"," ")</f>
        <v xml:space="preserve"> </v>
      </c>
      <c r="AB10" s="124"/>
      <c r="AC10" s="17"/>
      <c r="AD10" s="17" t="str">
        <f>IF(AND(案件確認シート!$C$13="〇",案件確認シート!D69&lt;&gt;""),"〇"," ")</f>
        <v xml:space="preserve"> </v>
      </c>
      <c r="AE10" s="124"/>
      <c r="AF10" s="17" t="str">
        <f>IF(AND(案件確認シート!$C$34="〇",案件確認シート!D69&lt;&gt;""),"〇"," ")</f>
        <v xml:space="preserve"> </v>
      </c>
      <c r="AG10" s="17" t="str">
        <f>IF(AND(案件確認シート!$C$35="〇",案件確認シート!D69&lt;&gt;""),"〇"," ")</f>
        <v xml:space="preserve"> </v>
      </c>
      <c r="AH10" s="17" t="str">
        <f>IF(AND(案件確認シート!$C$14="〇",案件確認シート!D69&lt;&gt;""),"〇"," ")</f>
        <v xml:space="preserve"> </v>
      </c>
      <c r="AI10" s="17" t="str">
        <f>IF(AND(案件確認シート!$C$27="〇",案件確認シート!D69&lt;&gt;""),"〇"," ")</f>
        <v xml:space="preserve"> </v>
      </c>
      <c r="AJ10" s="17" t="str">
        <f>IF(AND(案件確認シート!$C$37="〇",案件確認シート!D69&lt;&gt;""),"〇"," ")</f>
        <v xml:space="preserve"> </v>
      </c>
      <c r="AK10" s="144"/>
      <c r="AL10" s="17" t="str">
        <f>IF(AND(案件確認シート!$C$38="〇",案件確認シート!D69&lt;&gt;"")," "," ")</f>
        <v xml:space="preserve"> </v>
      </c>
      <c r="AM10" s="17" t="str">
        <f>IF(AND(案件確認シート!$C$41="〇",案件確認シート!$D$69&lt;&gt;""),"〇"," ")</f>
        <v xml:space="preserve"> </v>
      </c>
      <c r="AN10" s="17" t="str">
        <f>IF(AND(案件確認シート!$C$25="〇",案件確認シート!$D$69&lt;&gt;""),"〇"," ")</f>
        <v xml:space="preserve"> </v>
      </c>
      <c r="AO10" s="17" t="str">
        <f>IF(AND(案件確認シート!$C$36="〇",案件確認シート!$D$69&lt;&gt;""),"〇"," ")</f>
        <v xml:space="preserve"> </v>
      </c>
      <c r="AP10" s="17" t="str">
        <f>IF(AND(案件確認シート!$C$22="〇",案件確認シート!$D$69&lt;&gt;""),"〇"," ")</f>
        <v xml:space="preserve"> </v>
      </c>
      <c r="AQ10" s="17" t="str">
        <f>IF(AND(案件確認シート!$C$45="〇",案件確認シート!$D$69&lt;&gt;""),"〇"," ")</f>
        <v xml:space="preserve"> </v>
      </c>
      <c r="AR10" s="17" t="str">
        <f>IF(AND(案件確認シート!$C$56="〇",案件確認シート!$D$69&lt;&gt;""),"〇"," ")</f>
        <v xml:space="preserve"> </v>
      </c>
      <c r="AS10" s="17" t="str">
        <f>IF(AND(案件確認シート!$C$32="〇",案件確認シート!$D$69&lt;&gt;""),""," ")</f>
        <v xml:space="preserve"> </v>
      </c>
      <c r="AT10" s="17" t="str">
        <f>IF(AND(案件確認シート!$C$54="〇",案件確認シート!$D$69&lt;&gt;""),"〇"," ")</f>
        <v xml:space="preserve"> </v>
      </c>
      <c r="AU10" s="17" t="str">
        <f>IF(AND(案件確認シート!$C$23="〇",案件確認シート!$D$69&lt;&gt;""),"〇"," ")</f>
        <v xml:space="preserve"> </v>
      </c>
      <c r="AV10" s="17"/>
      <c r="AW10" s="17" t="str">
        <f>IF(AND(案件確認シート!$C$55="〇",案件確認シート!$D$69&lt;&gt;""),"〇"," ")</f>
        <v xml:space="preserve"> </v>
      </c>
      <c r="AX10" s="17" t="str">
        <f>IF(AND(案件確認シート!$C$17="〇",案件確認シート!$D$69&lt;&gt;""),""," ")</f>
        <v xml:space="preserve"> </v>
      </c>
      <c r="AY10" s="17" t="str">
        <f>IF(AND(案件確認シート!$C$18="〇",案件確認シート!$D$69&lt;&gt;""),""," ")</f>
        <v xml:space="preserve"> </v>
      </c>
      <c r="AZ10" s="124"/>
      <c r="BA10" s="144"/>
      <c r="BB10" s="145" t="str">
        <f>IF(AND(案件確認シート!$C$48="〇",案件確認シート!D69&lt;&gt;""),""," ")</f>
        <v xml:space="preserve"> </v>
      </c>
      <c r="BC10" s="141"/>
      <c r="BD10" s="145" t="str">
        <f>IF(AND(案件確認シート!$C$49="〇",案件確認シート!$D$69&lt;&gt;""),"〇"," ")</f>
        <v xml:space="preserve"> </v>
      </c>
      <c r="BE10" s="145" t="str">
        <f>IF(AND(案件確認シート!$C$52="〇",案件確認シート!$D$69&lt;&gt;""),"〇"," ")</f>
        <v xml:space="preserve"> </v>
      </c>
    </row>
  </sheetData>
  <sheetProtection selectLockedCells="1" selectUnlockedCells="1"/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"/>
  <sheetViews>
    <sheetView showGridLines="0" view="pageBreakPreview" zoomScale="85" zoomScaleNormal="100" zoomScaleSheetLayoutView="85" workbookViewId="0">
      <selection activeCell="K45" sqref="K4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819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647700</xdr:colOff>
                <xdr:row>50</xdr:row>
                <xdr:rowOff>114300</xdr:rowOff>
              </to>
            </anchor>
          </objectPr>
        </oleObject>
      </mc:Choice>
      <mc:Fallback>
        <oleObject progId="Acrobat Document" shapeId="819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案件確認シート</vt:lpstr>
      <vt:lpstr>発注書(通常発注・後有効化のみ)</vt:lpstr>
      <vt:lpstr>【全日空商事使用欄】交換商品設定内容一覧</vt:lpstr>
      <vt:lpstr>スターバックスご利用制限</vt:lpstr>
      <vt:lpstr>スターバックスご利用制限!Print_Area</vt:lpstr>
      <vt:lpstr>案件確認シート!Print_Area</vt:lpstr>
      <vt:lpstr>'発注書(通常発注・後有効化のみ)'!Print_Area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Sakai @ ASYiST</dc:creator>
  <cp:lastModifiedBy>毛利 玲菜</cp:lastModifiedBy>
  <cp:lastPrinted>2024-12-12T02:49:21Z</cp:lastPrinted>
  <dcterms:created xsi:type="dcterms:W3CDTF">2020-03-18T02:31:42Z</dcterms:created>
  <dcterms:modified xsi:type="dcterms:W3CDTF">2025-04-28T02:44:53Z</dcterms:modified>
</cp:coreProperties>
</file>